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240" yWindow="80" windowWidth="15450" windowHeight="10790" activeTab="0"/>
  </bookViews>
  <sheets>
    <sheet name="DRV-FR-Wwe" sheetId="1" r:id="rId1"/>
  </sheets>
  <definedNames>
    <definedName name="_xlnm.Print_Area" localSheetId="0">'DRV-FR-Wwe'!$A$1:$K$121</definedName>
  </definedNames>
  <calcPr calcId="145621"/>
</workbook>
</file>

<file path=xl/comments1.xml><?xml version="1.0" encoding="utf-8"?>
<comments xmlns="http://schemas.openxmlformats.org/spreadsheetml/2006/main">
  <authors>
    <author>m</author>
    <author>MN 2012</author>
  </authors>
  <commentList>
    <comment ref="F8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KV=Krankenversicherung
PV= Pflegeversicherung </t>
        </r>
      </text>
    </comment>
    <comment ref="H8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KV=Krankenversicherung 
PV= Pflegeversicherung
jeweils bis maximal zur Beitragsbemessungsgrenze von € 3.750,- </t>
        </r>
      </text>
    </comment>
    <comment ref="E10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Eingabe der DRV-Brutto-Rente des Mannes</t>
        </r>
      </text>
    </comment>
    <comment ref="J10" authorId="0">
      <text>
        <r>
          <rPr>
            <b/>
            <sz val="8"/>
            <rFont val="Tahoma"/>
            <family val="2"/>
          </rPr>
          <t>m:
Witwen-/Witwer-Anteil</t>
        </r>
        <r>
          <rPr>
            <sz val="8"/>
            <rFont val="Tahoma"/>
            <family val="2"/>
          </rPr>
          <t xml:space="preserve">
Altes  Recht = 60%
Neues Recht = 55%</t>
        </r>
      </text>
    </comment>
    <comment ref="E11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Eingabe der
Brutto-Betriebsrente des Mannes</t>
        </r>
      </text>
    </comment>
    <comment ref="H11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Beitragsbemessungsgrenze € 3.750,- je Versicherten
für KV/PV</t>
        </r>
      </text>
    </comment>
    <comment ref="J11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%-Satz der Betriebsrente für den Hinterbliebenen gemäss Firmenrichtlinien</t>
        </r>
      </text>
    </comment>
    <comment ref="E13" authorId="0">
      <text>
        <r>
          <rPr>
            <sz val="8"/>
            <rFont val="Tahoma"/>
            <family val="2"/>
          </rPr>
          <t>m:
Eingabe der DRV-Brutto-Rente der Frau</t>
        </r>
      </text>
    </comment>
    <comment ref="J13" authorId="0">
      <text>
        <r>
          <rPr>
            <b/>
            <sz val="8"/>
            <rFont val="Tahoma"/>
            <family val="2"/>
          </rPr>
          <t>m:
Witwen-/Witwer-Anteil</t>
        </r>
        <r>
          <rPr>
            <sz val="8"/>
            <rFont val="Tahoma"/>
            <family val="2"/>
          </rPr>
          <t xml:space="preserve">
Altes  Recht = 60%
Neues Recht = 55%</t>
        </r>
      </text>
    </comment>
    <comment ref="E14" authorId="0">
      <text>
        <r>
          <rPr>
            <sz val="8"/>
            <rFont val="Tahoma"/>
            <family val="2"/>
          </rPr>
          <t>m:
Eingabe der
Brutto-Betriebsrente der Frau</t>
        </r>
      </text>
    </comment>
    <comment ref="H14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Beitragsbemessungsgrenze € 3.750,- je Versicherten
für KV/PV
</t>
        </r>
      </text>
    </comment>
    <comment ref="J14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%-Satz der Betriebsrente für den Hinterbliebenen gemäss Firmenrichtlinien</t>
        </r>
      </text>
    </comment>
    <comment ref="F28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%-Satz für den Abzug je nach Einkunftsart gemäß Richtlinien der DRV anpassen</t>
        </r>
      </text>
    </comment>
    <comment ref="G28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%-Satz für den Abzug je nach Einkunftsart gemäß Richtlinien der DRV anpassen</t>
        </r>
      </text>
    </comment>
    <comment ref="G32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0 oder 1 eingeben</t>
        </r>
      </text>
    </comment>
    <comment ref="G33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0 oder Anzahl Kinder eingeben
</t>
        </r>
      </text>
    </comment>
    <comment ref="C38" authorId="1">
      <text>
        <r>
          <rPr>
            <sz val="9"/>
            <rFont val="Tahoma"/>
            <family val="2"/>
          </rPr>
          <t xml:space="preserve">m:
07/2014 = 755,30 €
alte Bundesländer
</t>
        </r>
      </text>
    </comment>
    <comment ref="D38" authorId="1">
      <text>
        <r>
          <rPr>
            <sz val="9"/>
            <rFont val="Tahoma"/>
            <family val="2"/>
          </rPr>
          <t xml:space="preserve">m:
07/2014 = 696,70 €
neue Bundesländer
</t>
        </r>
      </text>
    </comment>
    <comment ref="F38" authorId="1">
      <text>
        <r>
          <rPr>
            <sz val="9"/>
            <rFont val="Tahoma"/>
            <family val="2"/>
          </rPr>
          <t xml:space="preserve">m:
Krankenversicherungs-Beitrag
KV - variabel
01/2015=15,5% 
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m:
Summe </t>
        </r>
        <r>
          <rPr>
            <sz val="8"/>
            <rFont val="Tahoma"/>
            <family val="2"/>
          </rPr>
          <t xml:space="preserve">Kranken- und Pflegeversicherung der Rentner
</t>
        </r>
      </text>
    </comment>
    <comment ref="F39" authorId="1">
      <text>
        <r>
          <rPr>
            <sz val="9"/>
            <rFont val="Tahoma"/>
            <family val="2"/>
          </rPr>
          <t xml:space="preserve">m:
Pflegeversicherung
Eingabe: 
01/2015=2,35% mit Kindern
</t>
        </r>
      </text>
    </comment>
    <comment ref="I39" authorId="0">
      <text>
        <r>
          <rPr>
            <b/>
            <sz val="8"/>
            <rFont val="Tahoma"/>
            <family val="2"/>
          </rPr>
          <t xml:space="preserve">m:
</t>
        </r>
        <r>
          <rPr>
            <b/>
            <sz val="8"/>
            <rFont val="Tahoma"/>
            <family val="2"/>
          </rPr>
          <t>Summe</t>
        </r>
        <r>
          <rPr>
            <sz val="8"/>
            <rFont val="Tahoma"/>
            <family val="2"/>
          </rPr>
          <t xml:space="preserve"> Gesetzliche Kranken- und Pflegeversicherung
</t>
        </r>
        <r>
          <rPr>
            <sz val="8"/>
            <rFont val="Tahoma"/>
            <family val="2"/>
          </rPr>
          <t xml:space="preserve">
</t>
        </r>
      </text>
    </comment>
    <comment ref="L39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Gesetzliche Kranken-versicherung (GKV)
Vollbeitrag</t>
        </r>
      </text>
    </comment>
  </commentList>
</comments>
</file>

<file path=xl/sharedStrings.xml><?xml version="1.0" encoding="utf-8"?>
<sst xmlns="http://schemas.openxmlformats.org/spreadsheetml/2006/main" count="184" uniqueCount="142">
  <si>
    <t>Mann</t>
  </si>
  <si>
    <t>Frau</t>
  </si>
  <si>
    <t>Anrechenbar</t>
  </si>
  <si>
    <t>Einkünfte</t>
  </si>
  <si>
    <t>brutto €</t>
  </si>
  <si>
    <t>Abzüge %</t>
  </si>
  <si>
    <t>Summe</t>
  </si>
  <si>
    <t>netto €</t>
  </si>
  <si>
    <t>60% / 55%</t>
  </si>
  <si>
    <t>Renten</t>
  </si>
  <si>
    <t>alt / neu %</t>
  </si>
  <si>
    <t>1) Rentenwerte monatlich</t>
  </si>
  <si>
    <t xml:space="preserve">2) Anrechenbarkeit von Einkünften auf die </t>
  </si>
  <si>
    <t>ab 01.01.2002</t>
  </si>
  <si>
    <t xml:space="preserve">  anzurechnende Einkünfte netto</t>
  </si>
  <si>
    <t>Mann - anrechenbar</t>
  </si>
  <si>
    <t xml:space="preserve">  Es handelt sich hier um Beispielrechnungen als Orientierungswerte,  ohne Garantie auf Vollständigkeit und Richtigkeit.</t>
  </si>
  <si>
    <t>Frau   - anrechenbar</t>
  </si>
  <si>
    <t xml:space="preserve"> </t>
  </si>
  <si>
    <t>A) "Altes Recht" - Vertrauensschutzregelung</t>
  </si>
  <si>
    <t>4) DRV - Hinterbliebenen-Rente - "altes Recht"</t>
  </si>
  <si>
    <t>5) DRV - Hinterbliebenen-Rente - "neues Recht"</t>
  </si>
  <si>
    <t xml:space="preserve">    ggf. unter "sonstige Einkünfte" mit den anrechenbaren Werten eingetragen werden. </t>
  </si>
  <si>
    <t>Hinterbl-Rente</t>
  </si>
  <si>
    <t>Hinterbliebenen-Rente aus brutto vom Partner - 55 %</t>
  </si>
  <si>
    <t>Hinterbliebenen-Rente aus brutto vom Partner - 60 %</t>
  </si>
  <si>
    <t xml:space="preserve">  weitere anrechenbare Einkünfte (lt. Tabelle 2)</t>
  </si>
  <si>
    <t>Hinterbliebenen-Rente - ab dem 01.01.2002</t>
  </si>
  <si>
    <t xml:space="preserve">    verringern, d.h. es kann zu höheren Teilkürzungen oder gar zum Wegfall der vollständigen Hinterbliebenen-Rente führen.</t>
  </si>
  <si>
    <t xml:space="preserve">  Auch beim "alten Recht" werden Versichertenrenten und Erwerbs-Einkünfte bereits auf die Hinterbliebenen-Rente angerechnet.</t>
  </si>
  <si>
    <t xml:space="preserve"> Hinterbliebenen-Rente nach "altem" sowie "neuem Recht"</t>
  </si>
  <si>
    <t xml:space="preserve">     bei Heirat vor dem 1. Januar 2002 und wenn mindestens ein Ehepartner vor dem 2. Januar 1962 geboren wurde</t>
  </si>
  <si>
    <t>B) "Neues Recht" -  wenn beide Ehepartner nach dem 1. Januar 1962 geboren sind</t>
  </si>
  <si>
    <t xml:space="preserve">     bei Heirat ab dem 1. Januar 2002 ist das Lebensalter unerheblich, es gilt immer das "neue Recht"</t>
  </si>
  <si>
    <t xml:space="preserve">  1) Eingabewerte der DRV-Renten und Betriebsrenten für die Berechnung der Hinterbliebenen-Rente (Werte größer oder gleich Null (0))</t>
  </si>
  <si>
    <t xml:space="preserve">  2) Anrechenbarkeit von Einkünften auf die Hinterbliebenen-Rente  nach "altem" und "neuem Recht"</t>
  </si>
  <si>
    <t xml:space="preserve">  3) Sozialversicherungs-Beiträge (KVdR und PVdR, d.h. Kranken- und Pflegeversicherung der Rentner) für Pflichtversicherte</t>
  </si>
  <si>
    <t xml:space="preserve">  5) Berechnung der Hinterbliebenen-Rente nach "neuem Recht" (55 %), unter Berücksichtigung von Zusatz-Einkünften</t>
  </si>
  <si>
    <t xml:space="preserve">  4) Berechnung der Hinterbliebenen-Rente nach "altem  Recht" (60 %), ohne Berücksichtigung von Zusatz-Einkünften</t>
  </si>
  <si>
    <t>Berechnungsgrundlagen</t>
  </si>
  <si>
    <t xml:space="preserve">  Es konnten bei diesen Rechentabellen nicht alle Aspekte des (neuen) "Rentenrechts" berücksichtigt werden.</t>
  </si>
  <si>
    <t xml:space="preserve">  Für die ersten drei Monate erhält der Hinterbliebene ohne Einkommensanrechnung weiter die volle Rente des Verstorbenen.</t>
  </si>
  <si>
    <t xml:space="preserve">  Ebenso sind steuerliche Aspekte bei diesen Renten-Berechnungen ausgeklammert.</t>
  </si>
  <si>
    <t>Schlussbemerkungen</t>
  </si>
  <si>
    <t xml:space="preserve">  Durch Einkünfte, die nach dem "neuen Recht" zusätzlich angerechnet werden, kann sich die Hinterbliebenen-Rente wesentlich</t>
  </si>
  <si>
    <t xml:space="preserve">  Die Erhebung der aktuellen Zusatz-Einkünfte nach "neuem Recht" wird zu erheblichem Verwaltungsmehraufwand der DRV führen.</t>
  </si>
  <si>
    <t xml:space="preserve">  Beim Rentensplitting gibt es keine Hinterbliebenen-Rente; auch dieser Aspekt wird hier nicht berücksichtigt. </t>
  </si>
  <si>
    <t>gelbe Felder - Eingabe eigene Werte (größer oder gleich Null (0))</t>
  </si>
  <si>
    <t>Orientierungshilfe zur Berechnung der DRV-Hinterbliebenen-Rente nach "altem" sowie "neuem Versicherungsrecht"</t>
  </si>
  <si>
    <t>KV/PV</t>
  </si>
  <si>
    <t xml:space="preserve">Eingaben der Werte und Parameter, sowie die Berechnungen </t>
  </si>
  <si>
    <t>Beitragsbemes-</t>
  </si>
  <si>
    <t xml:space="preserve">      bei der gesetzlichen Rentenversicherung wurden mit den aktuellen Werten berechnet.</t>
  </si>
  <si>
    <t xml:space="preserve">    0 = ohne Kinder; oder Anzahl Kinder</t>
  </si>
  <si>
    <t>* neues Recht</t>
  </si>
  <si>
    <t>Mann *</t>
  </si>
  <si>
    <t>Frau *</t>
  </si>
  <si>
    <t>Mann + Frau *</t>
  </si>
  <si>
    <t xml:space="preserve">  übersteigt Freibetrag um </t>
  </si>
  <si>
    <t xml:space="preserve">  davon 40 % Anrechnung</t>
  </si>
  <si>
    <t xml:space="preserve">  übersteigt Freibetrag um</t>
  </si>
  <si>
    <t>DRV = Deutsche Rentenversicherung</t>
  </si>
  <si>
    <t>Gesamt - Hinterbliebenen-Rente brutto/netto - "neues Recht"</t>
  </si>
  <si>
    <t>Gesamt - Hinterbliebenen-Rente brutto/netto - "altes Recht"</t>
  </si>
  <si>
    <t xml:space="preserve">     Brutto- / Netto-Renten - Lebensfall</t>
  </si>
  <si>
    <t xml:space="preserve">  Mann - DRV-Rente - brutto / netto</t>
  </si>
  <si>
    <t xml:space="preserve">  Mann - Betriebsrente  - brutto / netto</t>
  </si>
  <si>
    <t>Mann - Renten - Summe - brutto / netto</t>
  </si>
  <si>
    <t xml:space="preserve">  Frau  - DRV-Rente - brutto / netto</t>
  </si>
  <si>
    <t xml:space="preserve">  Frau  - Betriebsrente - brutto / netto</t>
  </si>
  <si>
    <t>Frau - Renten - Summe - brutto / netto</t>
  </si>
  <si>
    <t>Summe Renten - Gemeinsam - brutto / netto</t>
  </si>
  <si>
    <t>monatlich €</t>
  </si>
  <si>
    <t>"altes Recht" €</t>
  </si>
  <si>
    <t>"neues Recht" €</t>
  </si>
  <si>
    <t>sungsgrenze €</t>
  </si>
  <si>
    <t>Mann brutto €</t>
  </si>
  <si>
    <t>Mann netto €</t>
  </si>
  <si>
    <t>Frau brutto €</t>
  </si>
  <si>
    <t>Frau netto €</t>
  </si>
  <si>
    <t xml:space="preserve">  Gemeinsam - Kapital-Einkünfte - jedem anrechenbar</t>
  </si>
  <si>
    <t xml:space="preserve">  Gemeinsam - Miet-Einkünfte  - jedem anrechenbar</t>
  </si>
  <si>
    <t xml:space="preserve">  Kürzung Hinterbliebenen-Rente (jedoch höchstens auf 0)</t>
  </si>
  <si>
    <t xml:space="preserve">  dazu Kinderzuschläge (1.Kind=2EP+ab 2.Kind je 1EP)</t>
  </si>
  <si>
    <t>Beitrag %</t>
  </si>
  <si>
    <t>Beitrag €</t>
  </si>
  <si>
    <t xml:space="preserve">  Mann - Betriebsrente (Bruttorente - nachgel. Besteuerung)</t>
  </si>
  <si>
    <t>altes R</t>
  </si>
  <si>
    <t>neues R</t>
  </si>
  <si>
    <t xml:space="preserve">  eigene Altersrente brutto ( - 14 %) - Anrechnungsbasis</t>
  </si>
  <si>
    <t>KV/PV €</t>
  </si>
  <si>
    <t xml:space="preserve">  Mann - DRV-Rente Brutto (abzügl. Pauschale)</t>
  </si>
  <si>
    <t xml:space="preserve">    0 = neue Bundesländer; 1 = alte Bundesländer</t>
  </si>
  <si>
    <t xml:space="preserve"> je EP</t>
  </si>
  <si>
    <t>DRV - Hinterbliebenen-Rente brutto/netto - "neues Recht"</t>
  </si>
  <si>
    <t xml:space="preserve">  verbleibende Hinterbl-Rente nach Kürzung brutto/netto</t>
  </si>
  <si>
    <t xml:space="preserve">  Betriebs-Rente vom Verstorbenem brutto/netto (-KV/PV)</t>
  </si>
  <si>
    <t xml:space="preserve">  Betriebs-Rente eigen brutto/netto (-KV/PV)</t>
  </si>
  <si>
    <t>eigene DRV-Altersrente brutto/netto (-KV/PV)</t>
  </si>
  <si>
    <t>DRV - Hinterbliebenen-Rente brutto/netto - "altes Recht"</t>
  </si>
  <si>
    <t xml:space="preserve">  davon eigene Rente brutto/netto</t>
  </si>
  <si>
    <t xml:space="preserve">  davon vom Verstorbenen brutto/netto</t>
  </si>
  <si>
    <t>Gesetzl.Rente</t>
  </si>
  <si>
    <t>KV Basis</t>
  </si>
  <si>
    <t>PV Basis</t>
  </si>
  <si>
    <t>neue BL</t>
  </si>
  <si>
    <t>alte BL</t>
  </si>
  <si>
    <t>mit Berücksichtigung von Zusatzeinkünften - zum selbst berechnen (siehe Anmerkungen am Ende der Tabellen)</t>
  </si>
  <si>
    <t>Rechenwert</t>
  </si>
  <si>
    <t>rosa Felder - Variable für Renten- und Krankenversicherung (bei Änderung)</t>
  </si>
  <si>
    <t xml:space="preserve">  abzüglich Freibetrag - alte BL bzw. neue BL</t>
  </si>
  <si>
    <t>Summe Kranken-/Pflege-Vers. %</t>
  </si>
  <si>
    <t>Rentenpunktwert - aktuell (Div. 26,4)</t>
  </si>
  <si>
    <t xml:space="preserve">  Frau   - DRV-Rente Brutto (abzügl. Pauschale)</t>
  </si>
  <si>
    <t xml:space="preserve">  Frau   - Betriebsrente (Bruttorente - nachgel. Besteuerung)</t>
  </si>
  <si>
    <t>MN</t>
  </si>
  <si>
    <t>Betriebsrente</t>
  </si>
  <si>
    <t>Kinderzuschläge - nur bei neuem Recht (1.Kind = 2EP+ab 2.Kind je 1EP) =</t>
  </si>
  <si>
    <t>3) Eck-Werte der Renten- und der Kranken-/Pflege-Versicherung</t>
  </si>
  <si>
    <t>Variable Freibeträge</t>
  </si>
  <si>
    <t>Freibeträge für Hinterbl-Rente - aktuell</t>
  </si>
  <si>
    <t>(Stand: 01.01.2015)</t>
  </si>
  <si>
    <t xml:space="preserve">  Broschüre der „Deutschen Rentenversicherung (DRV)“, siehe „Hinterbliebenen-Rente: Hilfe in schweren Zeiten (7/2014)“.</t>
  </si>
  <si>
    <t xml:space="preserve">  Bei der Hinterbliebenen-Rente werden eigene Einkünfte, die über den Freibeträgen (derzeit alte Bundesländer: 755,30 €; </t>
  </si>
  <si>
    <t xml:space="preserve">    neue Bundesländer: 696,70 €) liegen, zu 40% auf die Hinterbliebenen-Rente angerechnet. </t>
  </si>
  <si>
    <t>KV/PV - Beitrag 01/2015 (15,5% / 2,35%)</t>
  </si>
  <si>
    <t>KV/PV - 2015</t>
  </si>
  <si>
    <t xml:space="preserve">  eigene Altersrente brutto (- 14 %) - Anrechnungsbasis</t>
  </si>
  <si>
    <t>Freibeträge für Hinterbl-Rente (07/2014)</t>
  </si>
  <si>
    <t>Rentenpunktwert (07/2014)</t>
  </si>
  <si>
    <t xml:space="preserve">  Mann - Erwerbs-Einkünfte - Arbeit / Selbstaendigkeit</t>
  </si>
  <si>
    <t xml:space="preserve">  Frau  - Erwerbs-Einkünfte - Arbeit / Selbstaendigkeit</t>
  </si>
  <si>
    <t>L003 1503 2   -  Seite 1 von 3</t>
  </si>
  <si>
    <t>L003 1503 2   -  Seite 2 von 3</t>
  </si>
  <si>
    <t>L003 1503 2   -  Seite 3 von 3</t>
  </si>
  <si>
    <t>März 2015   -   www.adg-ev.de</t>
  </si>
  <si>
    <t xml:space="preserve">      Beitragsbemessungsgrenzen der KV/PV  (derzeit € 4.125,-/Monat)  wurden  bei der Hinterbliebenenrente nicht berücksichtigt.</t>
  </si>
  <si>
    <t xml:space="preserve">    - "Altes Recht" - Renten aus eigener gesetzl. Rentenversicherung; Erwerbseinkommen aus Arbeit und selbstaendiger Tätigkeit.</t>
  </si>
  <si>
    <t xml:space="preserve">    - "Neues Recht - zusätzlich Vermögenseinkommen (Kapital-, Mieteinkommen); Betriebsrenten, Erwerbsersatzeinkommen.</t>
  </si>
  <si>
    <t xml:space="preserve">  In die Berechnungen wurden die gängigsten Einkunftsarten für Arbeitnehmer / Rentner einbezogen</t>
  </si>
  <si>
    <t xml:space="preserve">  Unter Berücksichtigung der Richtlinien der Deutschen Rentenversicherung können weitere Einkünfte (z.B. Erwerbsersatzeinkommen)</t>
  </si>
  <si>
    <t xml:space="preserve">  Gemeinsam - "Sonst.Einkünfte" - freie Eingabe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</si>
</sst>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€&quot;;[Red]\-#,##0.00\ &quot;€&quot;"/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#,##0_ ;\-#,##0\ "/>
    <numFmt numFmtId="167" formatCode="#,##0.00\ [$€-1];[Red]\-#,##0.00\ [$€-1]"/>
    <numFmt numFmtId="168" formatCode="#,##0.00\ [$€-1];\-#,##0.00\ [$€-1]"/>
    <numFmt numFmtId="169" formatCode="0.0%"/>
    <numFmt numFmtId="170" formatCode="#,##0_ ;[Red]\-#,##0\ "/>
    <numFmt numFmtId="171" formatCode="0_ ;[Red]\-0\ "/>
    <numFmt numFmtId="172" formatCode="#,##0.00\ &quot;€&quot;"/>
  </numFmts>
  <fonts count="12"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Font="1" applyFill="1" applyBorder="1" applyProtection="1">
      <protection hidden="1"/>
    </xf>
    <xf numFmtId="49" fontId="0" fillId="0" borderId="0" xfId="0" applyNumberFormat="1" applyFont="1" applyFill="1" applyBorder="1" applyProtection="1">
      <protection hidden="1"/>
    </xf>
    <xf numFmtId="49" fontId="0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49" fontId="8" fillId="0" borderId="0" xfId="0" applyNumberFormat="1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49" fontId="4" fillId="3" borderId="1" xfId="0" applyNumberFormat="1" applyFont="1" applyFill="1" applyBorder="1" applyProtection="1">
      <protection hidden="1"/>
    </xf>
    <xf numFmtId="49" fontId="4" fillId="3" borderId="2" xfId="0" applyNumberFormat="1" applyFont="1" applyFill="1" applyBorder="1" applyProtection="1">
      <protection hidden="1"/>
    </xf>
    <xf numFmtId="10" fontId="0" fillId="3" borderId="2" xfId="0" applyNumberFormat="1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Protection="1">
      <protection hidden="1"/>
    </xf>
    <xf numFmtId="49" fontId="0" fillId="3" borderId="4" xfId="0" applyNumberFormat="1" applyFont="1" applyFill="1" applyBorder="1" applyAlignment="1" applyProtection="1">
      <alignment horizontal="left"/>
      <protection hidden="1"/>
    </xf>
    <xf numFmtId="49" fontId="0" fillId="3" borderId="0" xfId="0" applyNumberFormat="1" applyFont="1" applyFill="1" applyBorder="1" applyAlignment="1" applyProtection="1">
      <alignment horizontal="left"/>
      <protection hidden="1"/>
    </xf>
    <xf numFmtId="49" fontId="0" fillId="3" borderId="0" xfId="0" applyNumberFormat="1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49" fontId="0" fillId="3" borderId="5" xfId="0" applyNumberFormat="1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Protection="1">
      <protection hidden="1"/>
    </xf>
    <xf numFmtId="49" fontId="0" fillId="0" borderId="2" xfId="0" applyNumberFormat="1" applyFont="1" applyFill="1" applyBorder="1" applyProtection="1">
      <protection hidden="1"/>
    </xf>
    <xf numFmtId="10" fontId="0" fillId="0" borderId="0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ont="1" applyFill="1" applyBorder="1" applyAlignment="1" applyProtection="1">
      <alignment horizontal="right"/>
      <protection hidden="1"/>
    </xf>
    <xf numFmtId="8" fontId="0" fillId="0" borderId="0" xfId="0" applyNumberFormat="1" applyFont="1" applyFill="1" applyBorder="1" applyAlignment="1" applyProtection="1">
      <alignment horizontal="right"/>
      <protection hidden="1"/>
    </xf>
    <xf numFmtId="9" fontId="0" fillId="0" borderId="7" xfId="0" applyNumberFormat="1" applyFont="1" applyFill="1" applyBorder="1" applyAlignment="1" applyProtection="1">
      <alignment horizontal="center"/>
      <protection hidden="1"/>
    </xf>
    <xf numFmtId="49" fontId="0" fillId="0" borderId="8" xfId="0" applyNumberFormat="1" applyFont="1" applyFill="1" applyBorder="1" applyProtection="1">
      <protection hidden="1"/>
    </xf>
    <xf numFmtId="49" fontId="0" fillId="0" borderId="5" xfId="0" applyNumberFormat="1" applyFont="1" applyFill="1" applyBorder="1" applyProtection="1">
      <protection hidden="1"/>
    </xf>
    <xf numFmtId="49" fontId="0" fillId="0" borderId="4" xfId="0" applyNumberFormat="1" applyFont="1" applyFill="1" applyBorder="1" applyProtection="1">
      <protection hidden="1"/>
    </xf>
    <xf numFmtId="10" fontId="0" fillId="0" borderId="9" xfId="0" applyNumberFormat="1" applyFont="1" applyFill="1" applyBorder="1" applyAlignment="1" applyProtection="1">
      <alignment horizontal="center"/>
      <protection hidden="1"/>
    </xf>
    <xf numFmtId="172" fontId="0" fillId="0" borderId="9" xfId="0" applyNumberFormat="1" applyFont="1" applyFill="1" applyBorder="1" applyAlignment="1" applyProtection="1">
      <alignment horizontal="right"/>
      <protection hidden="1"/>
    </xf>
    <xf numFmtId="8" fontId="0" fillId="0" borderId="9" xfId="0" applyNumberFormat="1" applyFont="1" applyFill="1" applyBorder="1" applyAlignment="1" applyProtection="1">
      <alignment horizontal="right"/>
      <protection hidden="1"/>
    </xf>
    <xf numFmtId="9" fontId="0" fillId="0" borderId="10" xfId="0" applyNumberFormat="1" applyFont="1" applyFill="1" applyBorder="1" applyAlignment="1" applyProtection="1">
      <alignment horizontal="center"/>
      <protection hidden="1"/>
    </xf>
    <xf numFmtId="8" fontId="0" fillId="0" borderId="5" xfId="0" applyNumberFormat="1" applyFont="1" applyFill="1" applyBorder="1" applyAlignment="1" applyProtection="1">
      <alignment horizontal="right"/>
      <protection hidden="1"/>
    </xf>
    <xf numFmtId="49" fontId="0" fillId="3" borderId="11" xfId="0" applyNumberFormat="1" applyFont="1" applyFill="1" applyBorder="1" applyProtection="1">
      <protection hidden="1"/>
    </xf>
    <xf numFmtId="49" fontId="0" fillId="3" borderId="9" xfId="0" applyNumberFormat="1" applyFont="1" applyFill="1" applyBorder="1" applyProtection="1">
      <protection hidden="1"/>
    </xf>
    <xf numFmtId="8" fontId="0" fillId="3" borderId="9" xfId="0" applyNumberFormat="1" applyFont="1" applyFill="1" applyBorder="1" applyAlignment="1" applyProtection="1">
      <alignment horizontal="right"/>
      <protection hidden="1"/>
    </xf>
    <xf numFmtId="10" fontId="0" fillId="3" borderId="9" xfId="0" applyNumberFormat="1" applyFont="1" applyFill="1" applyBorder="1" applyAlignment="1" applyProtection="1">
      <alignment horizontal="left"/>
      <protection hidden="1"/>
    </xf>
    <xf numFmtId="172" fontId="0" fillId="3" borderId="9" xfId="0" applyNumberFormat="1" applyFont="1" applyFill="1" applyBorder="1" applyAlignment="1" applyProtection="1">
      <alignment horizontal="right"/>
      <protection hidden="1"/>
    </xf>
    <xf numFmtId="10" fontId="0" fillId="3" borderId="10" xfId="0" applyNumberFormat="1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/>
      <protection hidden="1"/>
    </xf>
    <xf numFmtId="0" fontId="0" fillId="4" borderId="3" xfId="0" applyFont="1" applyFill="1" applyBorder="1" applyProtection="1">
      <protection hidden="1"/>
    </xf>
    <xf numFmtId="49" fontId="0" fillId="3" borderId="4" xfId="0" applyNumberFormat="1" applyFont="1" applyFill="1" applyBorder="1" applyProtection="1">
      <protection hidden="1"/>
    </xf>
    <xf numFmtId="49" fontId="0" fillId="3" borderId="0" xfId="0" applyNumberFormat="1" applyFont="1" applyFill="1" applyBorder="1" applyProtection="1">
      <protection hidden="1"/>
    </xf>
    <xf numFmtId="10" fontId="0" fillId="3" borderId="0" xfId="0" applyNumberFormat="1" applyFont="1" applyFill="1" applyBorder="1" applyAlignment="1" applyProtection="1">
      <alignment horizontal="center"/>
      <protection hidden="1"/>
    </xf>
    <xf numFmtId="0" fontId="0" fillId="4" borderId="5" xfId="0" applyFont="1" applyFill="1" applyBorder="1" applyAlignment="1" applyProtection="1">
      <alignment horizontal="center"/>
      <protection hidden="1"/>
    </xf>
    <xf numFmtId="0" fontId="0" fillId="4" borderId="6" xfId="0" applyFont="1" applyFill="1" applyBorder="1" applyProtection="1">
      <protection hidden="1"/>
    </xf>
    <xf numFmtId="8" fontId="0" fillId="0" borderId="3" xfId="0" applyNumberFormat="1" applyFont="1" applyFill="1" applyBorder="1" applyAlignment="1" applyProtection="1">
      <alignment horizontal="right"/>
      <protection hidden="1"/>
    </xf>
    <xf numFmtId="169" fontId="0" fillId="0" borderId="2" xfId="0" applyNumberFormat="1" applyFont="1" applyFill="1" applyBorder="1" applyAlignment="1" applyProtection="1">
      <alignment horizontal="center"/>
      <protection hidden="1"/>
    </xf>
    <xf numFmtId="8" fontId="0" fillId="3" borderId="2" xfId="0" applyNumberFormat="1" applyFont="1" applyFill="1" applyBorder="1" applyAlignment="1" applyProtection="1">
      <alignment horizontal="right"/>
      <protection hidden="1"/>
    </xf>
    <xf numFmtId="8" fontId="0" fillId="4" borderId="2" xfId="0" applyNumberFormat="1" applyFont="1" applyFill="1" applyBorder="1" applyAlignment="1" applyProtection="1">
      <alignment horizontal="right"/>
      <protection hidden="1"/>
    </xf>
    <xf numFmtId="0" fontId="0" fillId="0" borderId="3" xfId="0" applyFont="1" applyFill="1" applyBorder="1" applyProtection="1">
      <protection hidden="1"/>
    </xf>
    <xf numFmtId="8" fontId="0" fillId="0" borderId="7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Border="1" applyAlignment="1" applyProtection="1">
      <alignment horizontal="center"/>
      <protection hidden="1"/>
    </xf>
    <xf numFmtId="8" fontId="0" fillId="3" borderId="0" xfId="0" applyNumberFormat="1" applyFont="1" applyFill="1" applyBorder="1" applyAlignment="1" applyProtection="1">
      <alignment horizontal="right"/>
      <protection hidden="1"/>
    </xf>
    <xf numFmtId="8" fontId="0" fillId="4" borderId="0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Protection="1">
      <protection hidden="1"/>
    </xf>
    <xf numFmtId="0" fontId="0" fillId="0" borderId="6" xfId="0" applyFont="1" applyFill="1" applyBorder="1" applyProtection="1">
      <protection hidden="1"/>
    </xf>
    <xf numFmtId="8" fontId="0" fillId="3" borderId="0" xfId="0" applyNumberFormat="1" applyFont="1" applyFill="1" applyBorder="1" applyAlignment="1" applyProtection="1">
      <alignment horizontal="center"/>
      <protection hidden="1"/>
    </xf>
    <xf numFmtId="167" fontId="0" fillId="3" borderId="2" xfId="20" applyNumberFormat="1" applyFont="1" applyFill="1" applyBorder="1" applyProtection="1">
      <protection hidden="1"/>
    </xf>
    <xf numFmtId="167" fontId="0" fillId="4" borderId="2" xfId="20" applyNumberFormat="1" applyFont="1" applyFill="1" applyBorder="1" applyProtection="1">
      <protection hidden="1"/>
    </xf>
    <xf numFmtId="49" fontId="0" fillId="3" borderId="8" xfId="0" applyNumberFormat="1" applyFont="1" applyFill="1" applyBorder="1" applyProtection="1">
      <protection hidden="1"/>
    </xf>
    <xf numFmtId="49" fontId="0" fillId="3" borderId="5" xfId="0" applyNumberFormat="1" applyFont="1" applyFill="1" applyBorder="1" applyProtection="1">
      <protection hidden="1"/>
    </xf>
    <xf numFmtId="10" fontId="0" fillId="3" borderId="5" xfId="0" applyNumberFormat="1" applyFont="1" applyFill="1" applyBorder="1" applyAlignment="1" applyProtection="1">
      <alignment horizontal="center"/>
      <protection hidden="1"/>
    </xf>
    <xf numFmtId="167" fontId="0" fillId="3" borderId="5" xfId="20" applyNumberFormat="1" applyFont="1" applyFill="1" applyBorder="1" applyProtection="1">
      <protection hidden="1"/>
    </xf>
    <xf numFmtId="167" fontId="0" fillId="4" borderId="5" xfId="20" applyNumberFormat="1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10" fontId="8" fillId="0" borderId="12" xfId="0" applyNumberFormat="1" applyFont="1" applyFill="1" applyBorder="1" applyAlignment="1" applyProtection="1">
      <alignment horizontal="center"/>
      <protection hidden="1"/>
    </xf>
    <xf numFmtId="171" fontId="8" fillId="0" borderId="0" xfId="0" applyNumberFormat="1" applyFont="1" applyFill="1" applyBorder="1" applyAlignment="1" applyProtection="1">
      <alignment horizontal="right"/>
      <protection hidden="1"/>
    </xf>
    <xf numFmtId="10" fontId="8" fillId="0" borderId="0" xfId="0" applyNumberFormat="1" applyFont="1" applyBorder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Protection="1">
      <protection hidden="1"/>
    </xf>
    <xf numFmtId="0" fontId="8" fillId="0" borderId="2" xfId="0" applyFont="1" applyBorder="1" applyProtection="1">
      <protection hidden="1"/>
    </xf>
    <xf numFmtId="8" fontId="8" fillId="0" borderId="12" xfId="0" applyNumberFormat="1" applyFont="1" applyFill="1" applyBorder="1" applyProtection="1">
      <protection hidden="1"/>
    </xf>
    <xf numFmtId="171" fontId="8" fillId="0" borderId="2" xfId="0" applyNumberFormat="1" applyFont="1" applyFill="1" applyBorder="1" applyAlignment="1" applyProtection="1">
      <alignment horizontal="right"/>
      <protection hidden="1"/>
    </xf>
    <xf numFmtId="170" fontId="8" fillId="0" borderId="2" xfId="0" applyNumberFormat="1" applyFont="1" applyBorder="1" applyProtection="1">
      <protection hidden="1"/>
    </xf>
    <xf numFmtId="1" fontId="8" fillId="0" borderId="3" xfId="0" applyNumberFormat="1" applyFont="1" applyFill="1" applyBorder="1" applyAlignment="1" applyProtection="1">
      <alignment horizontal="right"/>
      <protection hidden="1"/>
    </xf>
    <xf numFmtId="0" fontId="8" fillId="0" borderId="5" xfId="0" applyFont="1" applyBorder="1" applyProtection="1">
      <protection hidden="1"/>
    </xf>
    <xf numFmtId="8" fontId="8" fillId="0" borderId="13" xfId="0" applyNumberFormat="1" applyFont="1" applyFill="1" applyBorder="1" applyProtection="1">
      <protection hidden="1"/>
    </xf>
    <xf numFmtId="171" fontId="8" fillId="0" borderId="5" xfId="0" applyNumberFormat="1" applyFont="1" applyFill="1" applyBorder="1" applyAlignment="1" applyProtection="1">
      <alignment horizontal="right"/>
      <protection hidden="1"/>
    </xf>
    <xf numFmtId="10" fontId="8" fillId="0" borderId="5" xfId="0" applyNumberFormat="1" applyFont="1" applyBorder="1" applyAlignment="1" applyProtection="1">
      <alignment horizontal="left"/>
      <protection hidden="1"/>
    </xf>
    <xf numFmtId="1" fontId="8" fillId="0" borderId="6" xfId="0" applyNumberFormat="1" applyFont="1" applyFill="1" applyBorder="1" applyAlignment="1" applyProtection="1">
      <alignment horizontal="right"/>
      <protection hidden="1"/>
    </xf>
    <xf numFmtId="49" fontId="8" fillId="0" borderId="8" xfId="0" applyNumberFormat="1" applyFont="1" applyFill="1" applyBorder="1" applyProtection="1">
      <protection hidden="1"/>
    </xf>
    <xf numFmtId="49" fontId="8" fillId="0" borderId="5" xfId="0" applyNumberFormat="1" applyFont="1" applyFill="1" applyBorder="1" applyProtection="1">
      <protection hidden="1"/>
    </xf>
    <xf numFmtId="166" fontId="8" fillId="0" borderId="5" xfId="0" applyNumberFormat="1" applyFont="1" applyFill="1" applyBorder="1" applyProtection="1">
      <protection hidden="1"/>
    </xf>
    <xf numFmtId="164" fontId="8" fillId="0" borderId="5" xfId="0" applyNumberFormat="1" applyFont="1" applyFill="1" applyBorder="1" applyAlignment="1" applyProtection="1">
      <alignment horizontal="right"/>
      <protection hidden="1"/>
    </xf>
    <xf numFmtId="8" fontId="8" fillId="0" borderId="5" xfId="0" applyNumberFormat="1" applyFont="1" applyFill="1" applyBorder="1" applyAlignment="1" applyProtection="1">
      <alignment horizontal="right"/>
      <protection hidden="1"/>
    </xf>
    <xf numFmtId="0" fontId="8" fillId="0" borderId="6" xfId="0" applyFont="1" applyFill="1" applyBorder="1" applyProtection="1">
      <protection hidden="1"/>
    </xf>
    <xf numFmtId="164" fontId="8" fillId="0" borderId="0" xfId="0" applyNumberFormat="1" applyFont="1" applyFill="1" applyBorder="1" applyProtection="1">
      <protection hidden="1"/>
    </xf>
    <xf numFmtId="49" fontId="9" fillId="3" borderId="11" xfId="0" applyNumberFormat="1" applyFont="1" applyFill="1" applyBorder="1" applyProtection="1">
      <protection hidden="1"/>
    </xf>
    <xf numFmtId="49" fontId="9" fillId="3" borderId="9" xfId="0" applyNumberFormat="1" applyFont="1" applyFill="1" applyBorder="1" applyProtection="1"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left"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49" fontId="8" fillId="0" borderId="1" xfId="0" applyNumberFormat="1" applyFont="1" applyFill="1" applyBorder="1" applyProtection="1"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0" borderId="1" xfId="0" applyFont="1" applyBorder="1" applyProtection="1">
      <protection hidden="1"/>
    </xf>
    <xf numFmtId="10" fontId="8" fillId="0" borderId="7" xfId="0" applyNumberFormat="1" applyFont="1" applyFill="1" applyBorder="1" applyAlignment="1" applyProtection="1">
      <alignment horizontal="center"/>
      <protection hidden="1"/>
    </xf>
    <xf numFmtId="10" fontId="8" fillId="0" borderId="4" xfId="0" applyNumberFormat="1" applyFont="1" applyFill="1" applyBorder="1" applyAlignment="1" applyProtection="1">
      <alignment horizontal="center"/>
      <protection hidden="1"/>
    </xf>
    <xf numFmtId="0" fontId="8" fillId="3" borderId="13" xfId="0" applyFont="1" applyFill="1" applyBorder="1" applyAlignment="1" applyProtection="1">
      <alignment horizontal="center"/>
      <protection hidden="1"/>
    </xf>
    <xf numFmtId="10" fontId="8" fillId="0" borderId="13" xfId="0" applyNumberFormat="1" applyFont="1" applyFill="1" applyBorder="1" applyAlignment="1" applyProtection="1">
      <alignment horizontal="center"/>
      <protection hidden="1"/>
    </xf>
    <xf numFmtId="10" fontId="8" fillId="0" borderId="6" xfId="0" applyNumberFormat="1" applyFont="1" applyFill="1" applyBorder="1" applyAlignment="1" applyProtection="1">
      <alignment horizontal="center"/>
      <protection hidden="1"/>
    </xf>
    <xf numFmtId="10" fontId="8" fillId="0" borderId="8" xfId="0" applyNumberFormat="1" applyFont="1" applyFill="1" applyBorder="1" applyAlignment="1" applyProtection="1">
      <alignment horizontal="center"/>
      <protection hidden="1"/>
    </xf>
    <xf numFmtId="8" fontId="8" fillId="0" borderId="0" xfId="0" applyNumberFormat="1" applyFont="1" applyFill="1" applyBorder="1" applyProtection="1">
      <protection hidden="1"/>
    </xf>
    <xf numFmtId="10" fontId="8" fillId="0" borderId="0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Fill="1" applyBorder="1" applyProtection="1">
      <protection hidden="1"/>
    </xf>
    <xf numFmtId="49" fontId="6" fillId="0" borderId="0" xfId="0" applyNumberFormat="1" applyFont="1" applyFill="1" applyBorder="1" applyProtection="1"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10" fontId="6" fillId="0" borderId="0" xfId="0" applyNumberFormat="1" applyFont="1" applyFill="1" applyBorder="1" applyAlignment="1" applyProtection="1">
      <alignment horizontal="center"/>
      <protection hidden="1"/>
    </xf>
    <xf numFmtId="8" fontId="6" fillId="0" borderId="0" xfId="0" applyNumberFormat="1" applyFont="1" applyFill="1" applyBorder="1" applyAlignment="1" applyProtection="1">
      <alignment horizontal="right"/>
      <protection hidden="1"/>
    </xf>
    <xf numFmtId="8" fontId="6" fillId="0" borderId="0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166" fontId="0" fillId="0" borderId="0" xfId="0" applyNumberFormat="1" applyFont="1" applyFill="1" applyBorder="1" applyProtection="1">
      <protection hidden="1"/>
    </xf>
    <xf numFmtId="165" fontId="0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49" fontId="4" fillId="3" borderId="11" xfId="0" applyNumberFormat="1" applyFont="1" applyFill="1" applyBorder="1" applyAlignment="1" applyProtection="1">
      <alignment horizontal="left"/>
      <protection hidden="1"/>
    </xf>
    <xf numFmtId="49" fontId="4" fillId="3" borderId="9" xfId="0" applyNumberFormat="1" applyFont="1" applyFill="1" applyBorder="1" applyAlignment="1" applyProtection="1">
      <alignment horizontal="left"/>
      <protection hidden="1"/>
    </xf>
    <xf numFmtId="0" fontId="0" fillId="3" borderId="11" xfId="0" applyFont="1" applyFill="1" applyBorder="1" applyAlignment="1" applyProtection="1">
      <alignment horizontal="right"/>
      <protection hidden="1"/>
    </xf>
    <xf numFmtId="0" fontId="0" fillId="3" borderId="9" xfId="0" applyFont="1" applyFill="1" applyBorder="1" applyAlignment="1" applyProtection="1">
      <alignment horizontal="right"/>
      <protection hidden="1"/>
    </xf>
    <xf numFmtId="0" fontId="0" fillId="3" borderId="15" xfId="0" applyFont="1" applyFill="1" applyBorder="1" applyAlignment="1" applyProtection="1">
      <alignment horizontal="right"/>
      <protection hidden="1"/>
    </xf>
    <xf numFmtId="0" fontId="0" fillId="3" borderId="10" xfId="0" applyFont="1" applyFill="1" applyBorder="1" applyAlignment="1" applyProtection="1">
      <alignment horizontal="right"/>
      <protection hidden="1"/>
    </xf>
    <xf numFmtId="0" fontId="0" fillId="3" borderId="1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8" fontId="0" fillId="3" borderId="8" xfId="0" applyNumberFormat="1" applyFont="1" applyFill="1" applyBorder="1" applyProtection="1">
      <protection hidden="1"/>
    </xf>
    <xf numFmtId="8" fontId="0" fillId="3" borderId="0" xfId="0" applyNumberFormat="1" applyFont="1" applyFill="1" applyBorder="1" applyProtection="1">
      <protection hidden="1"/>
    </xf>
    <xf numFmtId="8" fontId="0" fillId="3" borderId="14" xfId="0" applyNumberFormat="1" applyFont="1" applyFill="1" applyBorder="1" applyProtection="1">
      <protection hidden="1"/>
    </xf>
    <xf numFmtId="8" fontId="0" fillId="3" borderId="7" xfId="0" applyNumberFormat="1" applyFont="1" applyFill="1" applyBorder="1" applyProtection="1">
      <protection hidden="1"/>
    </xf>
    <xf numFmtId="8" fontId="0" fillId="0" borderId="4" xfId="0" applyNumberFormat="1" applyFont="1" applyFill="1" applyBorder="1" applyProtection="1">
      <protection hidden="1"/>
    </xf>
    <xf numFmtId="8" fontId="0" fillId="0" borderId="14" xfId="0" applyNumberFormat="1" applyFont="1" applyFill="1" applyBorder="1" applyProtection="1">
      <protection hidden="1"/>
    </xf>
    <xf numFmtId="8" fontId="0" fillId="0" borderId="7" xfId="0" applyNumberFormat="1" applyFont="1" applyFill="1" applyBorder="1" applyProtection="1">
      <protection hidden="1"/>
    </xf>
    <xf numFmtId="8" fontId="0" fillId="0" borderId="8" xfId="0" applyNumberFormat="1" applyFont="1" applyFill="1" applyBorder="1" applyProtection="1">
      <protection hidden="1"/>
    </xf>
    <xf numFmtId="8" fontId="0" fillId="0" borderId="5" xfId="0" applyNumberFormat="1" applyFont="1" applyFill="1" applyBorder="1" applyProtection="1">
      <protection hidden="1"/>
    </xf>
    <xf numFmtId="8" fontId="0" fillId="0" borderId="13" xfId="0" applyNumberFormat="1" applyFont="1" applyFill="1" applyBorder="1" applyProtection="1">
      <protection hidden="1"/>
    </xf>
    <xf numFmtId="8" fontId="0" fillId="0" borderId="6" xfId="0" applyNumberFormat="1" applyFont="1" applyFill="1" applyBorder="1" applyProtection="1">
      <protection hidden="1"/>
    </xf>
    <xf numFmtId="49" fontId="0" fillId="3" borderId="1" xfId="0" applyNumberFormat="1" applyFont="1" applyFill="1" applyBorder="1" applyProtection="1">
      <protection hidden="1"/>
    </xf>
    <xf numFmtId="49" fontId="0" fillId="3" borderId="2" xfId="0" applyNumberFormat="1" applyFont="1" applyFill="1" applyBorder="1" applyProtection="1">
      <protection hidden="1"/>
    </xf>
    <xf numFmtId="8" fontId="0" fillId="0" borderId="1" xfId="0" applyNumberFormat="1" applyFont="1" applyFill="1" applyBorder="1" applyProtection="1">
      <protection hidden="1"/>
    </xf>
    <xf numFmtId="8" fontId="0" fillId="0" borderId="2" xfId="0" applyNumberFormat="1" applyFont="1" applyFill="1" applyBorder="1" applyProtection="1">
      <protection hidden="1"/>
    </xf>
    <xf numFmtId="8" fontId="0" fillId="0" borderId="12" xfId="0" applyNumberFormat="1" applyFont="1" applyFill="1" applyBorder="1" applyProtection="1">
      <protection hidden="1"/>
    </xf>
    <xf numFmtId="8" fontId="0" fillId="0" borderId="3" xfId="0" applyNumberFormat="1" applyFont="1" applyFill="1" applyBorder="1" applyProtection="1">
      <protection hidden="1"/>
    </xf>
    <xf numFmtId="168" fontId="0" fillId="3" borderId="4" xfId="0" applyNumberFormat="1" applyFont="1" applyFill="1" applyBorder="1" applyProtection="1">
      <protection hidden="1"/>
    </xf>
    <xf numFmtId="168" fontId="0" fillId="3" borderId="14" xfId="0" applyNumberFormat="1" applyFont="1" applyFill="1" applyBorder="1" applyProtection="1">
      <protection hidden="1"/>
    </xf>
    <xf numFmtId="168" fontId="0" fillId="3" borderId="6" xfId="0" applyNumberFormat="1" applyFont="1" applyFill="1" applyBorder="1" applyProtection="1">
      <protection hidden="1"/>
    </xf>
    <xf numFmtId="168" fontId="0" fillId="3" borderId="11" xfId="0" applyNumberFormat="1" applyFont="1" applyFill="1" applyBorder="1" applyProtection="1">
      <protection hidden="1"/>
    </xf>
    <xf numFmtId="168" fontId="0" fillId="3" borderId="9" xfId="0" applyNumberFormat="1" applyFont="1" applyFill="1" applyBorder="1" applyProtection="1">
      <protection hidden="1"/>
    </xf>
    <xf numFmtId="8" fontId="0" fillId="3" borderId="15" xfId="0" applyNumberFormat="1" applyFont="1" applyFill="1" applyBorder="1" applyAlignment="1" applyProtection="1">
      <alignment horizontal="center"/>
      <protection hidden="1"/>
    </xf>
    <xf numFmtId="168" fontId="0" fillId="3" borderId="10" xfId="0" applyNumberFormat="1" applyFont="1" applyFill="1" applyBorder="1" applyProtection="1">
      <protection hidden="1"/>
    </xf>
    <xf numFmtId="167" fontId="0" fillId="0" borderId="4" xfId="0" applyNumberFormat="1" applyFont="1" applyFill="1" applyBorder="1" applyProtection="1">
      <protection hidden="1"/>
    </xf>
    <xf numFmtId="8" fontId="0" fillId="0" borderId="7" xfId="20" applyNumberFormat="1" applyFont="1" applyFill="1" applyBorder="1" applyProtection="1">
      <protection hidden="1"/>
    </xf>
    <xf numFmtId="8" fontId="0" fillId="0" borderId="0" xfId="20" applyNumberFormat="1" applyFont="1" applyFill="1" applyBorder="1" applyProtection="1">
      <protection hidden="1"/>
    </xf>
    <xf numFmtId="8" fontId="0" fillId="3" borderId="11" xfId="0" applyNumberFormat="1" applyFont="1" applyFill="1" applyBorder="1" applyProtection="1">
      <protection hidden="1"/>
    </xf>
    <xf numFmtId="8" fontId="0" fillId="3" borderId="10" xfId="20" applyNumberFormat="1" applyFont="1" applyFill="1" applyBorder="1" applyProtection="1">
      <protection hidden="1"/>
    </xf>
    <xf numFmtId="8" fontId="0" fillId="3" borderId="16" xfId="0" applyNumberFormat="1" applyFont="1" applyFill="1" applyBorder="1" applyAlignment="1" applyProtection="1">
      <alignment horizontal="center"/>
      <protection hidden="1"/>
    </xf>
    <xf numFmtId="8" fontId="0" fillId="3" borderId="10" xfId="0" applyNumberFormat="1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Protection="1">
      <protection hidden="1"/>
    </xf>
    <xf numFmtId="49" fontId="4" fillId="4" borderId="11" xfId="0" applyNumberFormat="1" applyFont="1" applyFill="1" applyBorder="1" applyAlignment="1" applyProtection="1">
      <alignment horizontal="left"/>
      <protection hidden="1"/>
    </xf>
    <xf numFmtId="49" fontId="4" fillId="4" borderId="9" xfId="0" applyNumberFormat="1" applyFont="1" applyFill="1" applyBorder="1" applyAlignment="1" applyProtection="1">
      <alignment horizontal="left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0" fontId="0" fillId="4" borderId="10" xfId="0" applyFont="1" applyFill="1" applyBorder="1" applyAlignment="1" applyProtection="1">
      <alignment horizontal="center"/>
      <protection hidden="1"/>
    </xf>
    <xf numFmtId="0" fontId="0" fillId="4" borderId="9" xfId="0" applyFont="1" applyFill="1" applyBorder="1" applyAlignment="1" applyProtection="1">
      <alignment horizontal="center"/>
      <protection hidden="1"/>
    </xf>
    <xf numFmtId="8" fontId="0" fillId="4" borderId="8" xfId="0" applyNumberFormat="1" applyFont="1" applyFill="1" applyBorder="1" applyProtection="1">
      <protection hidden="1"/>
    </xf>
    <xf numFmtId="8" fontId="0" fillId="4" borderId="7" xfId="0" applyNumberFormat="1" applyFont="1" applyFill="1" applyBorder="1" applyProtection="1">
      <protection hidden="1"/>
    </xf>
    <xf numFmtId="8" fontId="0" fillId="4" borderId="0" xfId="0" applyNumberFormat="1" applyFont="1" applyFill="1" applyBorder="1" applyProtection="1">
      <protection hidden="1"/>
    </xf>
    <xf numFmtId="49" fontId="0" fillId="4" borderId="1" xfId="0" applyNumberFormat="1" applyFont="1" applyFill="1" applyBorder="1" applyProtection="1">
      <protection hidden="1"/>
    </xf>
    <xf numFmtId="49" fontId="0" fillId="4" borderId="2" xfId="0" applyNumberFormat="1" applyFont="1" applyFill="1" applyBorder="1" applyProtection="1">
      <protection hidden="1"/>
    </xf>
    <xf numFmtId="168" fontId="0" fillId="4" borderId="4" xfId="0" applyNumberFormat="1" applyFont="1" applyFill="1" applyBorder="1" applyProtection="1">
      <protection hidden="1"/>
    </xf>
    <xf numFmtId="168" fontId="0" fillId="4" borderId="6" xfId="0" applyNumberFormat="1" applyFont="1" applyFill="1" applyBorder="1" applyProtection="1">
      <protection hidden="1"/>
    </xf>
    <xf numFmtId="168" fontId="0" fillId="4" borderId="0" xfId="0" applyNumberFormat="1" applyFont="1" applyFill="1" applyBorder="1" applyProtection="1">
      <protection hidden="1"/>
    </xf>
    <xf numFmtId="49" fontId="0" fillId="4" borderId="11" xfId="0" applyNumberFormat="1" applyFont="1" applyFill="1" applyBorder="1" applyProtection="1">
      <protection hidden="1"/>
    </xf>
    <xf numFmtId="49" fontId="0" fillId="4" borderId="9" xfId="0" applyNumberFormat="1" applyFont="1" applyFill="1" applyBorder="1" applyProtection="1">
      <protection hidden="1"/>
    </xf>
    <xf numFmtId="168" fontId="0" fillId="4" borderId="11" xfId="0" applyNumberFormat="1" applyFont="1" applyFill="1" applyBorder="1" applyProtection="1">
      <protection hidden="1"/>
    </xf>
    <xf numFmtId="168" fontId="0" fillId="4" borderId="10" xfId="0" applyNumberFormat="1" applyFont="1" applyFill="1" applyBorder="1" applyProtection="1">
      <protection hidden="1"/>
    </xf>
    <xf numFmtId="168" fontId="0" fillId="4" borderId="9" xfId="0" applyNumberFormat="1" applyFont="1" applyFill="1" applyBorder="1" applyProtection="1">
      <protection hidden="1"/>
    </xf>
    <xf numFmtId="0" fontId="0" fillId="4" borderId="10" xfId="0" applyFont="1" applyFill="1" applyBorder="1" applyProtection="1">
      <protection hidden="1"/>
    </xf>
    <xf numFmtId="8" fontId="0" fillId="4" borderId="11" xfId="0" applyNumberFormat="1" applyFont="1" applyFill="1" applyBorder="1" applyProtection="1">
      <protection hidden="1"/>
    </xf>
    <xf numFmtId="8" fontId="0" fillId="4" borderId="10" xfId="20" applyNumberFormat="1" applyFont="1" applyFill="1" applyBorder="1" applyProtection="1">
      <protection hidden="1"/>
    </xf>
    <xf numFmtId="8" fontId="0" fillId="4" borderId="16" xfId="0" applyNumberFormat="1" applyFont="1" applyFill="1" applyBorder="1" applyAlignment="1" applyProtection="1">
      <alignment horizontal="center"/>
      <protection hidden="1"/>
    </xf>
    <xf numFmtId="8" fontId="0" fillId="4" borderId="10" xfId="0" applyNumberFormat="1" applyFont="1" applyFill="1" applyBorder="1" applyAlignment="1" applyProtection="1">
      <alignment horizontal="center"/>
      <protection hidden="1"/>
    </xf>
    <xf numFmtId="164" fontId="0" fillId="0" borderId="2" xfId="0" applyNumberFormat="1" applyFont="1" applyFill="1" applyBorder="1" applyProtection="1">
      <protection hidden="1"/>
    </xf>
    <xf numFmtId="164" fontId="0" fillId="0" borderId="5" xfId="0" applyNumberFormat="1" applyFont="1" applyFill="1" applyBorder="1" applyProtection="1">
      <protection hidden="1"/>
    </xf>
    <xf numFmtId="49" fontId="0" fillId="0" borderId="2" xfId="0" applyNumberFormat="1" applyFont="1" applyFill="1" applyBorder="1" applyAlignment="1" applyProtection="1">
      <alignment horizontal="right"/>
      <protection hidden="1"/>
    </xf>
    <xf numFmtId="0" fontId="0" fillId="0" borderId="2" xfId="0" applyFont="1" applyFill="1" applyBorder="1" applyProtection="1">
      <protection hidden="1"/>
    </xf>
    <xf numFmtId="49" fontId="0" fillId="0" borderId="5" xfId="0" applyNumberFormat="1" applyFont="1" applyFill="1" applyBorder="1" applyAlignment="1" applyProtection="1">
      <alignment horizontal="right"/>
      <protection hidden="1"/>
    </xf>
    <xf numFmtId="0" fontId="0" fillId="0" borderId="5" xfId="0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49" fontId="0" fillId="0" borderId="9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Fill="1" applyBorder="1" applyProtection="1">
      <protection hidden="1"/>
    </xf>
    <xf numFmtId="0" fontId="0" fillId="0" borderId="10" xfId="0" applyFont="1" applyFill="1" applyBorder="1" applyProtection="1">
      <protection hidden="1"/>
    </xf>
    <xf numFmtId="49" fontId="0" fillId="0" borderId="2" xfId="0" applyNumberFormat="1" applyFont="1" applyFill="1" applyBorder="1" applyProtection="1">
      <protection hidden="1"/>
    </xf>
    <xf numFmtId="8" fontId="0" fillId="2" borderId="15" xfId="0" applyNumberFormat="1" applyFont="1" applyFill="1" applyBorder="1" applyAlignment="1" applyProtection="1">
      <alignment horizontal="right"/>
      <protection locked="0"/>
    </xf>
    <xf numFmtId="169" fontId="0" fillId="2" borderId="10" xfId="0" applyNumberFormat="1" applyFont="1" applyFill="1" applyBorder="1" applyAlignment="1" applyProtection="1">
      <alignment horizontal="center"/>
      <protection locked="0"/>
    </xf>
    <xf numFmtId="169" fontId="0" fillId="2" borderId="15" xfId="0" applyNumberFormat="1" applyFont="1" applyFill="1" applyBorder="1" applyAlignment="1" applyProtection="1">
      <alignment horizontal="center"/>
      <protection locked="0"/>
    </xf>
    <xf numFmtId="171" fontId="8" fillId="2" borderId="15" xfId="0" applyNumberFormat="1" applyFont="1" applyFill="1" applyBorder="1" applyAlignment="1" applyProtection="1">
      <alignment horizontal="right"/>
      <protection locked="0"/>
    </xf>
    <xf numFmtId="8" fontId="8" fillId="0" borderId="2" xfId="0" applyNumberFormat="1" applyFont="1" applyFill="1" applyBorder="1" applyAlignment="1" applyProtection="1">
      <alignment horizontal="right"/>
      <protection hidden="1"/>
    </xf>
    <xf numFmtId="8" fontId="0" fillId="2" borderId="4" xfId="0" applyNumberFormat="1" applyFont="1" applyFill="1" applyBorder="1" applyProtection="1">
      <protection hidden="1"/>
    </xf>
    <xf numFmtId="8" fontId="0" fillId="2" borderId="8" xfId="0" applyNumberFormat="1" applyFont="1" applyFill="1" applyBorder="1" applyProtection="1">
      <protection hidden="1"/>
    </xf>
    <xf numFmtId="172" fontId="0" fillId="2" borderId="4" xfId="0" applyNumberFormat="1" applyFont="1" applyFill="1" applyBorder="1" applyProtection="1">
      <protection hidden="1"/>
    </xf>
    <xf numFmtId="168" fontId="0" fillId="5" borderId="5" xfId="0" applyNumberFormat="1" applyFont="1" applyFill="1" applyBorder="1" applyProtection="1">
      <protection hidden="1"/>
    </xf>
    <xf numFmtId="49" fontId="0" fillId="0" borderId="4" xfId="0" applyNumberFormat="1" applyFont="1" applyFill="1" applyBorder="1" applyProtection="1">
      <protection hidden="1"/>
    </xf>
    <xf numFmtId="8" fontId="8" fillId="0" borderId="6" xfId="0" applyNumberFormat="1" applyFont="1" applyFill="1" applyBorder="1" applyAlignment="1" applyProtection="1">
      <alignment horizontal="right"/>
      <protection hidden="1"/>
    </xf>
    <xf numFmtId="8" fontId="8" fillId="0" borderId="3" xfId="0" applyNumberFormat="1" applyFont="1" applyFill="1" applyBorder="1" applyAlignment="1" applyProtection="1">
      <alignment horizontal="right"/>
      <protection hidden="1"/>
    </xf>
    <xf numFmtId="172" fontId="0" fillId="0" borderId="5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8" fontId="8" fillId="6" borderId="5" xfId="0" applyNumberFormat="1" applyFont="1" applyFill="1" applyBorder="1" applyAlignment="1" applyProtection="1">
      <alignment horizontal="right"/>
      <protection hidden="1"/>
    </xf>
    <xf numFmtId="49" fontId="8" fillId="7" borderId="8" xfId="0" applyNumberFormat="1" applyFont="1" applyFill="1" applyBorder="1" applyProtection="1">
      <protection hidden="1"/>
    </xf>
    <xf numFmtId="8" fontId="8" fillId="8" borderId="2" xfId="0" applyNumberFormat="1" applyFont="1" applyFill="1" applyBorder="1" applyAlignment="1" applyProtection="1">
      <alignment horizontal="right"/>
      <protection locked="0"/>
    </xf>
    <xf numFmtId="8" fontId="8" fillId="8" borderId="3" xfId="0" applyNumberFormat="1" applyFont="1" applyFill="1" applyBorder="1" applyAlignment="1" applyProtection="1">
      <alignment horizontal="right"/>
      <protection locked="0"/>
    </xf>
    <xf numFmtId="10" fontId="8" fillId="8" borderId="15" xfId="0" applyNumberFormat="1" applyFont="1" applyFill="1" applyBorder="1" applyAlignment="1" applyProtection="1">
      <alignment horizontal="center"/>
      <protection locked="0"/>
    </xf>
    <xf numFmtId="0" fontId="8" fillId="8" borderId="0" xfId="0" applyFont="1" applyFill="1" applyBorder="1" applyProtection="1">
      <protection hidden="1"/>
    </xf>
    <xf numFmtId="49" fontId="8" fillId="8" borderId="0" xfId="0" applyNumberFormat="1" applyFont="1" applyFill="1" applyBorder="1" applyProtection="1">
      <protection hidden="1"/>
    </xf>
    <xf numFmtId="49" fontId="0" fillId="6" borderId="4" xfId="0" applyNumberFormat="1" applyFont="1" applyFill="1" applyBorder="1" applyProtection="1">
      <protection hidden="1"/>
    </xf>
    <xf numFmtId="49" fontId="0" fillId="6" borderId="0" xfId="0" applyNumberFormat="1" applyFont="1" applyFill="1" applyBorder="1" applyProtection="1">
      <protection hidden="1"/>
    </xf>
    <xf numFmtId="49" fontId="0" fillId="0" borderId="0" xfId="0" applyNumberFormat="1" applyFont="1" applyFill="1" applyBorder="1" applyProtection="1">
      <protection hidden="1"/>
    </xf>
    <xf numFmtId="0" fontId="0" fillId="0" borderId="4" xfId="0" applyFont="1" applyBorder="1" applyProtection="1">
      <protection hidden="1"/>
    </xf>
    <xf numFmtId="168" fontId="0" fillId="4" borderId="8" xfId="0" applyNumberFormat="1" applyFont="1" applyFill="1" applyBorder="1" applyProtection="1">
      <protection hidden="1"/>
    </xf>
    <xf numFmtId="8" fontId="0" fillId="4" borderId="3" xfId="0" applyNumberFormat="1" applyFont="1" applyFill="1" applyBorder="1" applyProtection="1">
      <protection hidden="1"/>
    </xf>
    <xf numFmtId="8" fontId="0" fillId="4" borderId="4" xfId="0" applyNumberFormat="1" applyFont="1" applyFill="1" applyBorder="1" applyProtection="1">
      <protection hidden="1"/>
    </xf>
    <xf numFmtId="168" fontId="0" fillId="4" borderId="7" xfId="0" applyNumberFormat="1" applyFont="1" applyFill="1" applyBorder="1" applyProtection="1">
      <protection hidden="1"/>
    </xf>
    <xf numFmtId="49" fontId="7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41</xdr:row>
      <xdr:rowOff>19050</xdr:rowOff>
    </xdr:from>
    <xdr:to>
      <xdr:col>9</xdr:col>
      <xdr:colOff>866775</xdr:colOff>
      <xdr:row>43</xdr:row>
      <xdr:rowOff>9525</xdr:rowOff>
    </xdr:to>
    <xdr:pic>
      <xdr:nvPicPr>
        <xdr:cNvPr id="1245" name="Picture 10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6353175"/>
          <a:ext cx="781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83</xdr:row>
      <xdr:rowOff>85725</xdr:rowOff>
    </xdr:from>
    <xdr:to>
      <xdr:col>9</xdr:col>
      <xdr:colOff>857250</xdr:colOff>
      <xdr:row>85</xdr:row>
      <xdr:rowOff>76200</xdr:rowOff>
    </xdr:to>
    <xdr:pic>
      <xdr:nvPicPr>
        <xdr:cNvPr id="1246" name="Picture 10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9550" y="13154025"/>
          <a:ext cx="809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1</xdr:row>
      <xdr:rowOff>9525</xdr:rowOff>
    </xdr:from>
    <xdr:to>
      <xdr:col>10</xdr:col>
      <xdr:colOff>114300</xdr:colOff>
      <xdr:row>2</xdr:row>
      <xdr:rowOff>190500</xdr:rowOff>
    </xdr:to>
    <xdr:pic>
      <xdr:nvPicPr>
        <xdr:cNvPr id="6" name="Picture 10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0" y="171450"/>
          <a:ext cx="762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1"/>
  <sheetViews>
    <sheetView showGridLines="0" tabSelected="1" zoomScaleSheetLayoutView="110" workbookViewId="0" topLeftCell="A1">
      <selection activeCell="E10" sqref="E10"/>
    </sheetView>
  </sheetViews>
  <sheetFormatPr defaultColWidth="11.421875" defaultRowHeight="12.75"/>
  <cols>
    <col min="1" max="1" width="5.00390625" style="1" customWidth="1"/>
    <col min="2" max="2" width="31.140625" style="2" customWidth="1"/>
    <col min="3" max="3" width="8.00390625" style="2" customWidth="1"/>
    <col min="4" max="4" width="9.140625" style="2" customWidth="1"/>
    <col min="5" max="5" width="12.140625" style="3" bestFit="1" customWidth="1"/>
    <col min="6" max="6" width="13.140625" style="1" bestFit="1" customWidth="1"/>
    <col min="7" max="7" width="10.140625" style="1" customWidth="1"/>
    <col min="8" max="8" width="14.421875" style="1" bestFit="1" customWidth="1"/>
    <col min="9" max="9" width="13.57421875" style="1" customWidth="1"/>
    <col min="10" max="10" width="13.00390625" style="1" customWidth="1"/>
    <col min="11" max="11" width="2.140625" style="1" customWidth="1"/>
    <col min="12" max="12" width="7.57421875" style="1" bestFit="1" customWidth="1"/>
    <col min="13" max="16384" width="11.421875" style="1" customWidth="1"/>
  </cols>
  <sheetData>
    <row r="1" ht="13">
      <c r="J1" s="4"/>
    </row>
    <row r="2" ht="11.5" customHeight="1">
      <c r="B2" s="217" t="s">
        <v>18</v>
      </c>
    </row>
    <row r="3" spans="2:10" s="5" customFormat="1" ht="17.5">
      <c r="B3" s="225" t="s">
        <v>48</v>
      </c>
      <c r="C3" s="225"/>
      <c r="D3" s="225"/>
      <c r="E3" s="225"/>
      <c r="F3" s="225"/>
      <c r="G3" s="225"/>
      <c r="H3" s="225"/>
      <c r="I3" s="225"/>
      <c r="J3" s="226"/>
    </row>
    <row r="4" spans="2:9" s="6" customFormat="1" ht="11.5">
      <c r="B4" s="7" t="s">
        <v>107</v>
      </c>
      <c r="C4" s="7"/>
      <c r="D4" s="7"/>
      <c r="E4" s="7"/>
      <c r="F4" s="7"/>
      <c r="G4" s="7"/>
      <c r="H4" s="7"/>
      <c r="I4" s="6" t="s">
        <v>121</v>
      </c>
    </row>
    <row r="5" spans="2:8" s="6" customFormat="1" ht="5.5" customHeight="1">
      <c r="B5" s="7"/>
      <c r="C5" s="7"/>
      <c r="D5" s="7"/>
      <c r="E5" s="7"/>
      <c r="F5" s="7"/>
      <c r="G5" s="7"/>
      <c r="H5" s="7"/>
    </row>
    <row r="6" spans="2:10" s="6" customFormat="1" ht="11.5">
      <c r="B6" s="8" t="s">
        <v>47</v>
      </c>
      <c r="C6" s="8"/>
      <c r="D6" s="8"/>
      <c r="F6" s="213" t="s">
        <v>109</v>
      </c>
      <c r="G6" s="213"/>
      <c r="H6" s="214"/>
      <c r="I6" s="213"/>
      <c r="J6" s="213"/>
    </row>
    <row r="7" spans="6:8" s="6" customFormat="1" ht="11.5">
      <c r="F7" s="7"/>
      <c r="G7" s="7"/>
      <c r="H7" s="7"/>
    </row>
    <row r="8" spans="1:37" s="14" customFormat="1" ht="13">
      <c r="A8" s="1"/>
      <c r="B8" s="9" t="s">
        <v>11</v>
      </c>
      <c r="C8" s="10"/>
      <c r="D8" s="10"/>
      <c r="E8" s="11" t="s">
        <v>9</v>
      </c>
      <c r="F8" s="12" t="s">
        <v>49</v>
      </c>
      <c r="G8" s="12"/>
      <c r="H8" s="12" t="s">
        <v>49</v>
      </c>
      <c r="I8" s="11" t="s">
        <v>9</v>
      </c>
      <c r="J8" s="13" t="s">
        <v>23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10" ht="12.75">
      <c r="B9" s="15" t="s">
        <v>64</v>
      </c>
      <c r="C9" s="16"/>
      <c r="D9" s="16"/>
      <c r="E9" s="17" t="s">
        <v>4</v>
      </c>
      <c r="F9" s="18" t="s">
        <v>84</v>
      </c>
      <c r="G9" s="18"/>
      <c r="H9" s="19" t="s">
        <v>85</v>
      </c>
      <c r="I9" s="19" t="s">
        <v>7</v>
      </c>
      <c r="J9" s="20" t="s">
        <v>10</v>
      </c>
    </row>
    <row r="10" spans="2:10" ht="12.75">
      <c r="B10" s="21" t="s">
        <v>65</v>
      </c>
      <c r="C10" s="193" t="s">
        <v>18</v>
      </c>
      <c r="D10" s="193"/>
      <c r="E10" s="194">
        <v>1500</v>
      </c>
      <c r="F10" s="23">
        <f>$I$38</f>
        <v>0.10550000000000001</v>
      </c>
      <c r="G10" s="23"/>
      <c r="H10" s="24">
        <f>IF((E10&gt;100000),0,IF((E10*(-F10))&gt;0,0,(E10*(-F10))))</f>
        <v>-158.25000000000003</v>
      </c>
      <c r="I10" s="25">
        <f>IF($E10&gt;100000,0,IF(($E10&lt;0),0,$E10+$H10))</f>
        <v>1341.75</v>
      </c>
      <c r="J10" s="26" t="s">
        <v>8</v>
      </c>
    </row>
    <row r="11" spans="2:10" ht="12.75">
      <c r="B11" s="27" t="s">
        <v>66</v>
      </c>
      <c r="C11" s="28"/>
      <c r="D11" s="28"/>
      <c r="E11" s="194">
        <v>0</v>
      </c>
      <c r="F11" s="23">
        <f>$I$39</f>
        <v>0.1785</v>
      </c>
      <c r="G11" s="23"/>
      <c r="H11" s="24">
        <f>IF(($E$11&gt;100000),0,IF($E$11*(-$F$11)&gt;0,0,IF(($E$10+$E$11)&gt;$J$39,(($J$39-$E$10)*(-$F$11)),(MIN($E$11,$J$39)*(-$F$11)))))</f>
        <v>0</v>
      </c>
      <c r="I11" s="25">
        <f>IF($E11&gt;100000,0,IF(($E11&lt;0),0,$E11+$H11))</f>
        <v>0</v>
      </c>
      <c r="J11" s="26">
        <v>0.6</v>
      </c>
    </row>
    <row r="12" spans="2:10" ht="12.75">
      <c r="B12" s="29" t="s">
        <v>67</v>
      </c>
      <c r="E12" s="25">
        <f>SUM(E10:E11)</f>
        <v>1500</v>
      </c>
      <c r="F12" s="30"/>
      <c r="G12" s="30"/>
      <c r="H12" s="31">
        <f>SUM(H10:H11)</f>
        <v>-158.25000000000003</v>
      </c>
      <c r="I12" s="32">
        <f>SUM(I10:I11)</f>
        <v>1341.75</v>
      </c>
      <c r="J12" s="33"/>
    </row>
    <row r="13" spans="2:10" ht="12.75">
      <c r="B13" s="21" t="s">
        <v>68</v>
      </c>
      <c r="C13" s="193" t="s">
        <v>18</v>
      </c>
      <c r="D13" s="22"/>
      <c r="E13" s="194">
        <v>1000</v>
      </c>
      <c r="F13" s="23">
        <f>$I$38</f>
        <v>0.10550000000000001</v>
      </c>
      <c r="G13" s="23"/>
      <c r="H13" s="24">
        <f>IF((E13&gt;100000),0,IF((E13*(-F13))&gt;0,0,(E13*(-F13))))</f>
        <v>-105.50000000000001</v>
      </c>
      <c r="I13" s="25">
        <f>IF($E13&gt;100000,0,IF(($E13&lt;0),0,$E13+$H13))</f>
        <v>894.5</v>
      </c>
      <c r="J13" s="26" t="s">
        <v>8</v>
      </c>
    </row>
    <row r="14" spans="2:11" ht="12.75">
      <c r="B14" s="27" t="s">
        <v>69</v>
      </c>
      <c r="C14" s="28"/>
      <c r="D14" s="28"/>
      <c r="E14" s="194">
        <v>0</v>
      </c>
      <c r="F14" s="23">
        <f>$I$39</f>
        <v>0.1785</v>
      </c>
      <c r="G14" s="23"/>
      <c r="H14" s="206">
        <f>IF((E14&gt;100000),0,IF(E14*(-F14)&gt;0,0,IF((E13+E14)&gt;J$39,((J$39-E13)*(-F14)),(MIN(E14,$J$39)*(-F14)))))</f>
        <v>0</v>
      </c>
      <c r="I14" s="25">
        <f>IF($E14&gt;100000,0,IF(($E14&lt;0),0,$E14+$H14))</f>
        <v>0</v>
      </c>
      <c r="J14" s="26">
        <v>0.6</v>
      </c>
      <c r="K14" s="207"/>
    </row>
    <row r="15" spans="2:10" ht="12.75">
      <c r="B15" s="27" t="s">
        <v>70</v>
      </c>
      <c r="C15" s="28"/>
      <c r="D15" s="28"/>
      <c r="E15" s="34">
        <f>SUM(E13:E14)</f>
        <v>1000</v>
      </c>
      <c r="F15" s="30"/>
      <c r="G15" s="30"/>
      <c r="H15" s="31">
        <f>SUM(H13:H14)</f>
        <v>-105.50000000000001</v>
      </c>
      <c r="I15" s="32">
        <f>SUM(I13:I14)</f>
        <v>894.5</v>
      </c>
      <c r="J15" s="33"/>
    </row>
    <row r="16" spans="2:10" ht="12.75">
      <c r="B16" s="35" t="s">
        <v>71</v>
      </c>
      <c r="C16" s="36"/>
      <c r="D16" s="36"/>
      <c r="E16" s="37">
        <f>E12+E15</f>
        <v>2500</v>
      </c>
      <c r="F16" s="38"/>
      <c r="G16" s="38"/>
      <c r="H16" s="39">
        <f>H12+H15</f>
        <v>-263.75000000000006</v>
      </c>
      <c r="I16" s="37">
        <f>I12+I15</f>
        <v>2236.25</v>
      </c>
      <c r="J16" s="40"/>
    </row>
    <row r="17" spans="2:9" ht="12.75">
      <c r="B17" s="2" t="s">
        <v>18</v>
      </c>
      <c r="E17" s="25"/>
      <c r="F17" s="23"/>
      <c r="G17" s="23"/>
      <c r="H17" s="25"/>
      <c r="I17" s="23"/>
    </row>
    <row r="18" spans="1:37" s="14" customFormat="1" ht="13">
      <c r="A18" s="1"/>
      <c r="B18" s="9" t="s">
        <v>12</v>
      </c>
      <c r="C18" s="10"/>
      <c r="D18" s="10"/>
      <c r="E18" s="11" t="s">
        <v>3</v>
      </c>
      <c r="F18" s="12" t="s">
        <v>5</v>
      </c>
      <c r="G18" s="41" t="s">
        <v>5</v>
      </c>
      <c r="H18" s="12" t="s">
        <v>2</v>
      </c>
      <c r="I18" s="41" t="s">
        <v>2</v>
      </c>
      <c r="J18" s="42" t="s">
        <v>13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14" customFormat="1" ht="12.75">
      <c r="A19" s="1"/>
      <c r="B19" s="43" t="s">
        <v>30</v>
      </c>
      <c r="C19" s="44"/>
      <c r="D19" s="44"/>
      <c r="E19" s="45" t="s">
        <v>72</v>
      </c>
      <c r="F19" s="18" t="s">
        <v>87</v>
      </c>
      <c r="G19" s="46" t="s">
        <v>88</v>
      </c>
      <c r="H19" s="18" t="s">
        <v>73</v>
      </c>
      <c r="I19" s="46" t="s">
        <v>74</v>
      </c>
      <c r="J19" s="47" t="s">
        <v>54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10" ht="12.75">
      <c r="B20" s="21" t="s">
        <v>91</v>
      </c>
      <c r="C20" s="22"/>
      <c r="D20" s="22"/>
      <c r="E20" s="48">
        <f>E10</f>
        <v>1500</v>
      </c>
      <c r="F20" s="49">
        <v>0.14</v>
      </c>
      <c r="G20" s="49">
        <v>0.14</v>
      </c>
      <c r="H20" s="50">
        <f>IF($E20&lt;0,0,IF($E20&gt;100000,0,$E20*(1-$F20)))</f>
        <v>1290</v>
      </c>
      <c r="I20" s="51">
        <f>IF($E20&lt;0,0,IF($E20&gt;100000,0,$E20*(1-$G20)))</f>
        <v>1290</v>
      </c>
      <c r="J20" s="52" t="s">
        <v>0</v>
      </c>
    </row>
    <row r="21" spans="2:10" ht="12.75">
      <c r="B21" s="203" t="s">
        <v>113</v>
      </c>
      <c r="E21" s="53">
        <f>E13</f>
        <v>1000</v>
      </c>
      <c r="F21" s="54">
        <v>0.14</v>
      </c>
      <c r="G21" s="54">
        <v>0.14</v>
      </c>
      <c r="H21" s="55">
        <f>IF($E21&lt;0,0,IF($E21&gt;100000,0,$E21*(1-$F21)))</f>
        <v>860</v>
      </c>
      <c r="I21" s="56">
        <f>IF($E21&lt;0,0,IF($E21&gt;100000,0,$E21*(1-$G21)))</f>
        <v>860</v>
      </c>
      <c r="J21" s="57" t="s">
        <v>1</v>
      </c>
    </row>
    <row r="22" spans="2:10" ht="12.75">
      <c r="B22" s="29" t="s">
        <v>86</v>
      </c>
      <c r="E22" s="53">
        <f>E11</f>
        <v>0</v>
      </c>
      <c r="F22" s="54">
        <v>0</v>
      </c>
      <c r="G22" s="54">
        <v>0.23</v>
      </c>
      <c r="H22" s="25">
        <v>0</v>
      </c>
      <c r="I22" s="56">
        <f>E22*(1-G22)</f>
        <v>0</v>
      </c>
      <c r="J22" s="57" t="s">
        <v>55</v>
      </c>
    </row>
    <row r="23" spans="2:10" ht="12.75">
      <c r="B23" s="203" t="s">
        <v>114</v>
      </c>
      <c r="E23" s="53">
        <f>E14</f>
        <v>0</v>
      </c>
      <c r="F23" s="54">
        <v>0</v>
      </c>
      <c r="G23" s="54">
        <v>0.23</v>
      </c>
      <c r="H23" s="25">
        <v>0</v>
      </c>
      <c r="I23" s="56">
        <f>E23*(1-G23)</f>
        <v>0</v>
      </c>
      <c r="J23" s="57" t="s">
        <v>56</v>
      </c>
    </row>
    <row r="24" spans="2:10" ht="12.75">
      <c r="B24" s="203" t="s">
        <v>130</v>
      </c>
      <c r="E24" s="194">
        <v>0</v>
      </c>
      <c r="F24" s="54">
        <v>0.4</v>
      </c>
      <c r="G24" s="54">
        <v>0.4</v>
      </c>
      <c r="H24" s="55">
        <f>IF($E24&lt;0,0,IF($E24&gt;100000,0,$E24*(1-$F24)))</f>
        <v>0</v>
      </c>
      <c r="I24" s="56">
        <f>IF($E24&lt;0,0,IF($E24&gt;100000,0,$E24*(1-$G24)))</f>
        <v>0</v>
      </c>
      <c r="J24" s="57" t="s">
        <v>0</v>
      </c>
    </row>
    <row r="25" spans="2:10" ht="12.75">
      <c r="B25" s="203" t="s">
        <v>131</v>
      </c>
      <c r="E25" s="194">
        <v>0</v>
      </c>
      <c r="F25" s="54">
        <v>0.4</v>
      </c>
      <c r="G25" s="54">
        <v>0.4</v>
      </c>
      <c r="H25" s="55">
        <f>IF($E25&lt;0,0,IF($E25&gt;100000,0,$E25*(1-$F25)))</f>
        <v>0</v>
      </c>
      <c r="I25" s="56">
        <f>IF($E25&lt;0,0,IF($E25&gt;100000,0,$E25*(1-$G25)))</f>
        <v>0</v>
      </c>
      <c r="J25" s="57" t="s">
        <v>1</v>
      </c>
    </row>
    <row r="26" spans="2:10" ht="12.75">
      <c r="B26" s="29" t="s">
        <v>80</v>
      </c>
      <c r="E26" s="194">
        <v>0</v>
      </c>
      <c r="F26" s="54">
        <v>0</v>
      </c>
      <c r="G26" s="54">
        <v>0.25</v>
      </c>
      <c r="H26" s="25">
        <v>0</v>
      </c>
      <c r="I26" s="56">
        <f>IF($E26&lt;0,0,IF($E26&gt;100000,0,$E26*(1-$G26)))</f>
        <v>0</v>
      </c>
      <c r="J26" s="57" t="s">
        <v>57</v>
      </c>
    </row>
    <row r="27" spans="2:10" ht="12.75">
      <c r="B27" s="29" t="s">
        <v>81</v>
      </c>
      <c r="E27" s="194">
        <v>0</v>
      </c>
      <c r="F27" s="54">
        <v>0</v>
      </c>
      <c r="G27" s="54">
        <v>0.25</v>
      </c>
      <c r="H27" s="25">
        <v>0</v>
      </c>
      <c r="I27" s="56">
        <f>IF($E27&lt;0,0,IF($E27&gt;100000,0,$E27*(1-$G27)))</f>
        <v>0</v>
      </c>
      <c r="J27" s="57" t="s">
        <v>57</v>
      </c>
    </row>
    <row r="28" spans="2:10" ht="12.75">
      <c r="B28" s="203" t="s">
        <v>141</v>
      </c>
      <c r="E28" s="194">
        <v>0</v>
      </c>
      <c r="F28" s="195">
        <v>0</v>
      </c>
      <c r="G28" s="196">
        <v>0</v>
      </c>
      <c r="H28" s="25">
        <f>IF($E28&lt;0,0,IF($E28&gt;100000,0,IF(($F28&gt;100000),0,IF((F28&lt;0),0,$E28*(1-$F28)))))</f>
        <v>0</v>
      </c>
      <c r="I28" s="56">
        <f>IF($E28&lt;0,0,IF($E28&gt;100000,0,IF(($G28&gt;100000),0,IF((G28&lt;0),0,$E28*(1-$G28)))))</f>
        <v>0</v>
      </c>
      <c r="J28" s="57" t="s">
        <v>57</v>
      </c>
    </row>
    <row r="29" spans="1:37" s="14" customFormat="1" ht="12.75">
      <c r="A29" s="1"/>
      <c r="B29" s="43" t="s">
        <v>15</v>
      </c>
      <c r="C29" s="44"/>
      <c r="D29" s="44"/>
      <c r="E29" s="59">
        <f>SUM(E20:E28)</f>
        <v>2500</v>
      </c>
      <c r="F29" s="60" t="s">
        <v>6</v>
      </c>
      <c r="G29" s="60"/>
      <c r="H29" s="60">
        <f>H20+H22+H24+H26+H27+H28</f>
        <v>1290</v>
      </c>
      <c r="I29" s="61">
        <f>I20+I22+I24+I26+I27+I28</f>
        <v>1290</v>
      </c>
      <c r="J29" s="42" t="s"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14" customFormat="1" ht="12.75">
      <c r="A30" s="1"/>
      <c r="B30" s="62" t="s">
        <v>17</v>
      </c>
      <c r="C30" s="63"/>
      <c r="D30" s="63"/>
      <c r="E30" s="64"/>
      <c r="F30" s="65"/>
      <c r="G30" s="65"/>
      <c r="H30" s="65">
        <f>H21+H23+H25+H26+H27+H28</f>
        <v>860</v>
      </c>
      <c r="I30" s="66">
        <f>I21+I23+I25+I26+I27+I28</f>
        <v>860</v>
      </c>
      <c r="J30" s="47" t="s"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12" s="6" customFormat="1" ht="11.5">
      <c r="B31" s="67"/>
      <c r="C31" s="68" t="s">
        <v>106</v>
      </c>
      <c r="D31" s="68" t="s">
        <v>105</v>
      </c>
      <c r="E31" s="69" t="s">
        <v>108</v>
      </c>
      <c r="F31" s="70"/>
      <c r="G31" s="70"/>
      <c r="H31" s="71"/>
      <c r="I31" s="67"/>
      <c r="J31" s="72"/>
      <c r="K31" s="67"/>
      <c r="L31" s="73"/>
    </row>
    <row r="32" spans="2:11" s="6" customFormat="1" ht="11.5">
      <c r="B32" s="99" t="s">
        <v>128</v>
      </c>
      <c r="C32" s="198">
        <v>755.3</v>
      </c>
      <c r="D32" s="205">
        <v>696.7</v>
      </c>
      <c r="E32" s="75">
        <f>IF(G32=0,D38,C38)</f>
        <v>755.3</v>
      </c>
      <c r="F32" s="76"/>
      <c r="G32" s="197">
        <v>1</v>
      </c>
      <c r="H32" s="77" t="s">
        <v>92</v>
      </c>
      <c r="I32" s="74"/>
      <c r="J32" s="78"/>
      <c r="K32" s="67"/>
    </row>
    <row r="33" spans="2:12" s="6" customFormat="1" ht="11.5">
      <c r="B33" s="84" t="s">
        <v>129</v>
      </c>
      <c r="C33" s="88">
        <f>C32/26.4</f>
        <v>28.609848484848484</v>
      </c>
      <c r="D33" s="204">
        <f>D32/26.4</f>
        <v>26.39015151515152</v>
      </c>
      <c r="E33" s="80">
        <f>IF(G32=0,D39,C39)</f>
        <v>28.609848484848484</v>
      </c>
      <c r="F33" s="81"/>
      <c r="G33" s="197">
        <v>3</v>
      </c>
      <c r="H33" s="82" t="s">
        <v>53</v>
      </c>
      <c r="I33" s="79"/>
      <c r="J33" s="83"/>
      <c r="K33" s="67"/>
      <c r="L33" s="73"/>
    </row>
    <row r="34" spans="2:10" s="6" customFormat="1" ht="11.5">
      <c r="B34" s="209" t="s">
        <v>117</v>
      </c>
      <c r="C34" s="85"/>
      <c r="D34" s="85"/>
      <c r="E34" s="86"/>
      <c r="F34" s="86">
        <f>IF($G33&lt;=0,0,IF(($G33&gt;100000),0,$G33+1))</f>
        <v>4</v>
      </c>
      <c r="G34" s="87" t="s">
        <v>93</v>
      </c>
      <c r="H34" s="88">
        <f>E33</f>
        <v>28.609848484848484</v>
      </c>
      <c r="I34" s="208">
        <f>IF(F34=0,0,((F34)*H34))</f>
        <v>114.43939393939394</v>
      </c>
      <c r="J34" s="89" t="s">
        <v>56</v>
      </c>
    </row>
    <row r="35" spans="2:9" s="6" customFormat="1" ht="11.5">
      <c r="B35" s="7"/>
      <c r="C35" s="7"/>
      <c r="D35" s="7"/>
      <c r="E35" s="90"/>
      <c r="F35" s="90"/>
      <c r="G35" s="90"/>
      <c r="H35" s="90"/>
      <c r="I35" s="90"/>
    </row>
    <row r="36" spans="2:10" s="6" customFormat="1" ht="11.5">
      <c r="B36" s="91" t="s">
        <v>118</v>
      </c>
      <c r="C36" s="92"/>
      <c r="D36" s="92"/>
      <c r="E36" s="93"/>
      <c r="F36" s="94"/>
      <c r="G36" s="93"/>
      <c r="H36" s="93"/>
      <c r="I36" s="93"/>
      <c r="J36" s="95" t="s">
        <v>51</v>
      </c>
    </row>
    <row r="37" spans="2:10" s="6" customFormat="1" ht="12.75">
      <c r="B37" s="96" t="s">
        <v>119</v>
      </c>
      <c r="C37" s="97" t="s">
        <v>106</v>
      </c>
      <c r="D37" s="97" t="s">
        <v>105</v>
      </c>
      <c r="E37" s="229" t="s">
        <v>125</v>
      </c>
      <c r="F37" s="230"/>
      <c r="G37" s="228"/>
      <c r="H37" s="227" t="s">
        <v>111</v>
      </c>
      <c r="I37" s="228"/>
      <c r="J37" s="98" t="s">
        <v>75</v>
      </c>
    </row>
    <row r="38" spans="2:10" s="6" customFormat="1" ht="11.5">
      <c r="B38" s="99" t="s">
        <v>120</v>
      </c>
      <c r="C38" s="210">
        <v>755.3</v>
      </c>
      <c r="D38" s="211">
        <v>696.7</v>
      </c>
      <c r="E38" s="69" t="s">
        <v>103</v>
      </c>
      <c r="F38" s="212">
        <v>0.155</v>
      </c>
      <c r="G38" s="100">
        <f>SUM(F38-7.3%)</f>
        <v>0.082</v>
      </c>
      <c r="H38" s="101" t="s">
        <v>102</v>
      </c>
      <c r="I38" s="100">
        <f>G38+G39</f>
        <v>0.10550000000000001</v>
      </c>
      <c r="J38" s="102" t="s">
        <v>126</v>
      </c>
    </row>
    <row r="39" spans="2:12" s="6" customFormat="1" ht="11.5">
      <c r="B39" s="84" t="s">
        <v>112</v>
      </c>
      <c r="C39" s="88">
        <f>C38/26.4</f>
        <v>28.609848484848484</v>
      </c>
      <c r="D39" s="204">
        <f>D38/26.4</f>
        <v>26.39015151515152</v>
      </c>
      <c r="E39" s="103" t="s">
        <v>104</v>
      </c>
      <c r="F39" s="212">
        <v>0.0235</v>
      </c>
      <c r="G39" s="104">
        <f>IF(G33=0,F39+0.25%,F39)</f>
        <v>0.0235</v>
      </c>
      <c r="H39" s="105" t="s">
        <v>116</v>
      </c>
      <c r="I39" s="104">
        <f>F38+G39</f>
        <v>0.1785</v>
      </c>
      <c r="J39" s="80">
        <v>4125</v>
      </c>
      <c r="K39" s="106"/>
      <c r="L39" s="107"/>
    </row>
    <row r="40" spans="5:10" ht="12.75">
      <c r="E40" s="23"/>
      <c r="F40" s="23"/>
      <c r="G40" s="23"/>
      <c r="H40" s="23"/>
      <c r="I40" s="23"/>
      <c r="J40" s="108"/>
    </row>
    <row r="41" spans="2:11" s="114" customFormat="1" ht="10">
      <c r="B41" s="109" t="s">
        <v>132</v>
      </c>
      <c r="C41" s="109"/>
      <c r="D41" s="109"/>
      <c r="E41" s="110"/>
      <c r="F41" s="110" t="s">
        <v>135</v>
      </c>
      <c r="G41" s="111"/>
      <c r="H41" s="111"/>
      <c r="I41" s="111"/>
      <c r="J41" s="112" t="s">
        <v>115</v>
      </c>
      <c r="K41" s="113"/>
    </row>
    <row r="42" spans="5:9" ht="12.75">
      <c r="E42" s="115"/>
      <c r="F42" s="116"/>
      <c r="G42" s="116"/>
      <c r="H42" s="116"/>
      <c r="I42" s="116"/>
    </row>
    <row r="43" spans="2:10" s="117" customFormat="1" ht="14">
      <c r="B43" s="223" t="s">
        <v>48</v>
      </c>
      <c r="C43" s="223"/>
      <c r="D43" s="223"/>
      <c r="E43" s="223"/>
      <c r="F43" s="223"/>
      <c r="G43" s="223"/>
      <c r="H43" s="223"/>
      <c r="I43" s="223"/>
      <c r="J43" s="224"/>
    </row>
    <row r="44" spans="5:9" ht="12.75">
      <c r="E44" s="115"/>
      <c r="F44" s="116"/>
      <c r="G44" s="116"/>
      <c r="H44" s="116"/>
      <c r="I44" s="116"/>
    </row>
    <row r="45" spans="2:10" s="125" customFormat="1" ht="13">
      <c r="B45" s="118" t="s">
        <v>20</v>
      </c>
      <c r="C45" s="119"/>
      <c r="D45" s="119"/>
      <c r="E45" s="120" t="s">
        <v>76</v>
      </c>
      <c r="F45" s="121" t="s">
        <v>77</v>
      </c>
      <c r="G45" s="122" t="s">
        <v>90</v>
      </c>
      <c r="H45" s="120" t="s">
        <v>78</v>
      </c>
      <c r="I45" s="123" t="s">
        <v>79</v>
      </c>
      <c r="J45" s="124" t="s">
        <v>90</v>
      </c>
    </row>
    <row r="46" spans="2:10" ht="12.75">
      <c r="B46" s="27" t="s">
        <v>98</v>
      </c>
      <c r="C46" s="28"/>
      <c r="D46" s="28"/>
      <c r="E46" s="126">
        <f>$E$10</f>
        <v>1500</v>
      </c>
      <c r="F46" s="127">
        <f>$I$10</f>
        <v>1341.75</v>
      </c>
      <c r="G46" s="128"/>
      <c r="H46" s="126">
        <f>$E$13</f>
        <v>1000</v>
      </c>
      <c r="I46" s="129">
        <f>$I$13</f>
        <v>894.5</v>
      </c>
      <c r="J46" s="57"/>
    </row>
    <row r="47" spans="2:10" ht="12.75">
      <c r="B47" s="29" t="s">
        <v>89</v>
      </c>
      <c r="E47" s="130">
        <f>H$20</f>
        <v>1290</v>
      </c>
      <c r="F47" s="108"/>
      <c r="G47" s="131"/>
      <c r="H47" s="130">
        <f>H$21</f>
        <v>860</v>
      </c>
      <c r="I47" s="132"/>
      <c r="J47" s="57"/>
    </row>
    <row r="48" spans="2:10" ht="12.75">
      <c r="B48" s="29" t="s">
        <v>26</v>
      </c>
      <c r="E48" s="130">
        <f>H$29-E47</f>
        <v>0</v>
      </c>
      <c r="F48" s="108"/>
      <c r="G48" s="131"/>
      <c r="H48" s="130">
        <f>H$30-H47</f>
        <v>0</v>
      </c>
      <c r="I48" s="132"/>
      <c r="J48" s="57"/>
    </row>
    <row r="49" spans="2:10" ht="12.75">
      <c r="B49" s="29" t="s">
        <v>14</v>
      </c>
      <c r="E49" s="199">
        <f>E47+E48</f>
        <v>1290</v>
      </c>
      <c r="F49" s="108"/>
      <c r="G49" s="131"/>
      <c r="H49" s="199">
        <f>H47+H48</f>
        <v>860</v>
      </c>
      <c r="I49" s="132"/>
      <c r="J49" s="57"/>
    </row>
    <row r="50" spans="2:10" ht="12.75">
      <c r="B50" s="203" t="s">
        <v>110</v>
      </c>
      <c r="E50" s="130">
        <f>$E$32</f>
        <v>755.3</v>
      </c>
      <c r="F50" s="108"/>
      <c r="G50" s="131"/>
      <c r="H50" s="130">
        <f>$E$32</f>
        <v>755.3</v>
      </c>
      <c r="I50" s="132"/>
      <c r="J50" s="57"/>
    </row>
    <row r="51" spans="2:10" ht="12.75">
      <c r="B51" s="29" t="s">
        <v>58</v>
      </c>
      <c r="E51" s="130">
        <f>MAX((E49-E50),0)</f>
        <v>534.7</v>
      </c>
      <c r="F51" s="108"/>
      <c r="G51" s="131"/>
      <c r="H51" s="130">
        <f>MAX((H49-H50),0)</f>
        <v>104.70000000000005</v>
      </c>
      <c r="I51" s="132"/>
      <c r="J51" s="57"/>
    </row>
    <row r="52" spans="2:10" ht="12.75">
      <c r="B52" s="29" t="s">
        <v>59</v>
      </c>
      <c r="E52" s="200">
        <f>E51*0.4</f>
        <v>213.88000000000002</v>
      </c>
      <c r="F52" s="134"/>
      <c r="G52" s="135"/>
      <c r="H52" s="200">
        <f>H51*0.4</f>
        <v>41.880000000000024</v>
      </c>
      <c r="I52" s="136"/>
      <c r="J52" s="57"/>
    </row>
    <row r="53" spans="2:10" ht="12.75">
      <c r="B53" s="137" t="s">
        <v>25</v>
      </c>
      <c r="C53" s="138"/>
      <c r="D53" s="138"/>
      <c r="E53" s="139">
        <f>IF($E$13&gt;100000,0,IF($E$13&lt;0,0,$E$13*0.6))</f>
        <v>600</v>
      </c>
      <c r="F53" s="140"/>
      <c r="G53" s="141"/>
      <c r="H53" s="139">
        <f>IF($E$10&gt;100000,0,IF($E$10&lt;0,0,$E$10*0.6))</f>
        <v>900</v>
      </c>
      <c r="I53" s="142"/>
      <c r="J53" s="52"/>
    </row>
    <row r="54" spans="2:10" ht="12.75">
      <c r="B54" s="29" t="s">
        <v>82</v>
      </c>
      <c r="E54" s="201">
        <f>-MIN(E52,E53)</f>
        <v>-213.88000000000002</v>
      </c>
      <c r="F54" s="108"/>
      <c r="G54" s="131"/>
      <c r="H54" s="201">
        <f>-MIN(H52,H53)</f>
        <v>-41.880000000000024</v>
      </c>
      <c r="I54" s="132"/>
      <c r="J54" s="57"/>
    </row>
    <row r="55" spans="2:10" ht="12.75">
      <c r="B55" s="29" t="s">
        <v>95</v>
      </c>
      <c r="E55" s="143">
        <f>SUM(E53:E54)</f>
        <v>386.12</v>
      </c>
      <c r="F55" s="202">
        <f>SUM(E55*(1-$F$10))</f>
        <v>345.38434</v>
      </c>
      <c r="G55" s="144"/>
      <c r="H55" s="143">
        <f>SUM(H53:H54)</f>
        <v>858.12</v>
      </c>
      <c r="I55" s="145">
        <f>SUM(H55*(1-$F$10))</f>
        <v>767.58834</v>
      </c>
      <c r="J55" s="57"/>
    </row>
    <row r="56" spans="2:10" ht="12.75">
      <c r="B56" s="35" t="s">
        <v>99</v>
      </c>
      <c r="C56" s="36"/>
      <c r="D56" s="36"/>
      <c r="E56" s="146">
        <f>E46+E55</f>
        <v>1886.12</v>
      </c>
      <c r="F56" s="147">
        <f>SUM(F46:F55)</f>
        <v>1687.13434</v>
      </c>
      <c r="G56" s="148"/>
      <c r="H56" s="147">
        <f>H46+H55</f>
        <v>1858.12</v>
      </c>
      <c r="I56" s="149">
        <f>SUM(I46:I55)</f>
        <v>1662.08834</v>
      </c>
      <c r="J56" s="148"/>
    </row>
    <row r="57" spans="2:10" ht="12.75">
      <c r="B57" s="29" t="s">
        <v>97</v>
      </c>
      <c r="E57" s="150">
        <f>IF($E$11&gt;100000,0,IF($E$11&lt;0,0,$E$11))</f>
        <v>0</v>
      </c>
      <c r="F57" s="151">
        <f>$I$11</f>
        <v>0</v>
      </c>
      <c r="G57" s="152"/>
      <c r="H57" s="150">
        <f>IF($E$14&gt;100000,0,IF($E$14&lt;0,0,$E$14))</f>
        <v>0</v>
      </c>
      <c r="I57" s="151">
        <f>$I$14</f>
        <v>0</v>
      </c>
      <c r="J57" s="57"/>
    </row>
    <row r="58" spans="2:10" ht="12.75">
      <c r="B58" s="29" t="s">
        <v>96</v>
      </c>
      <c r="E58" s="150">
        <f>IF((E$14*J$14)&gt;100000,0,IF((E$14*J$14)&lt;0,0,(E$14*J$14)))</f>
        <v>0</v>
      </c>
      <c r="F58" s="151">
        <f>IF(E58&lt;0,0,(E58*(1-F$14)))</f>
        <v>0</v>
      </c>
      <c r="G58" s="152"/>
      <c r="H58" s="150">
        <f>IF((E$11*J$11)&gt;100000,0,IF((E$11*J$11)&lt;0,0,(E$11*J$11)))</f>
        <v>0</v>
      </c>
      <c r="I58" s="151">
        <f>IF(H58&lt;0,0,(H58*(1-F$14)))</f>
        <v>0</v>
      </c>
      <c r="J58" s="57"/>
    </row>
    <row r="59" spans="2:10" ht="12.75">
      <c r="B59" s="35" t="s">
        <v>63</v>
      </c>
      <c r="C59" s="36"/>
      <c r="D59" s="36"/>
      <c r="E59" s="153">
        <f>SUM(E46+E55+E57+E58)</f>
        <v>1886.12</v>
      </c>
      <c r="F59" s="154">
        <f>SUM(F56:F58)</f>
        <v>1687.13434</v>
      </c>
      <c r="G59" s="155">
        <f>E59-F59</f>
        <v>198.98565999999983</v>
      </c>
      <c r="H59" s="153">
        <f>SUM(H46+H55+H57+H58)</f>
        <v>1858.12</v>
      </c>
      <c r="I59" s="154">
        <f>SUM(I56:I58)</f>
        <v>1662.08834</v>
      </c>
      <c r="J59" s="156">
        <f>H59-I59</f>
        <v>196.03165999999987</v>
      </c>
    </row>
    <row r="60" spans="2:10" ht="12.75">
      <c r="B60" s="29" t="s">
        <v>100</v>
      </c>
      <c r="E60" s="130">
        <f>E46+E57</f>
        <v>1500</v>
      </c>
      <c r="F60" s="132">
        <f>F46+F57</f>
        <v>1341.75</v>
      </c>
      <c r="G60" s="108"/>
      <c r="H60" s="130">
        <f>H46+H57</f>
        <v>1000</v>
      </c>
      <c r="I60" s="132">
        <f>I46+I57</f>
        <v>894.5</v>
      </c>
      <c r="J60" s="157"/>
    </row>
    <row r="61" spans="2:10" ht="12.75">
      <c r="B61" s="27" t="s">
        <v>101</v>
      </c>
      <c r="C61" s="28"/>
      <c r="D61" s="28"/>
      <c r="E61" s="133">
        <f>E55+E58</f>
        <v>386.12</v>
      </c>
      <c r="F61" s="136">
        <f>F55+F58</f>
        <v>345.38434</v>
      </c>
      <c r="G61" s="134"/>
      <c r="H61" s="133">
        <f>H55+H58</f>
        <v>858.12</v>
      </c>
      <c r="I61" s="136">
        <f>I55+I58</f>
        <v>767.58834</v>
      </c>
      <c r="J61" s="158"/>
    </row>
    <row r="62" spans="5:9" ht="12.75">
      <c r="E62" s="159"/>
      <c r="F62" s="159"/>
      <c r="G62" s="159"/>
      <c r="H62" s="159"/>
      <c r="I62" s="159"/>
    </row>
    <row r="63" spans="2:10" s="125" customFormat="1" ht="13">
      <c r="B63" s="160" t="s">
        <v>21</v>
      </c>
      <c r="C63" s="161"/>
      <c r="D63" s="161"/>
      <c r="E63" s="162" t="s">
        <v>76</v>
      </c>
      <c r="F63" s="163" t="s">
        <v>77</v>
      </c>
      <c r="G63" s="164" t="s">
        <v>90</v>
      </c>
      <c r="H63" s="162" t="s">
        <v>78</v>
      </c>
      <c r="I63" s="163" t="s">
        <v>79</v>
      </c>
      <c r="J63" s="163" t="s">
        <v>90</v>
      </c>
    </row>
    <row r="64" spans="2:10" ht="12.75">
      <c r="B64" s="27" t="s">
        <v>98</v>
      </c>
      <c r="C64" s="28"/>
      <c r="D64" s="28"/>
      <c r="E64" s="165">
        <f>$E$10</f>
        <v>1500</v>
      </c>
      <c r="F64" s="166">
        <f>$I$10</f>
        <v>1341.75</v>
      </c>
      <c r="G64" s="167"/>
      <c r="H64" s="179">
        <f>$E$13</f>
        <v>1000</v>
      </c>
      <c r="I64" s="220">
        <f>$I$13</f>
        <v>894.5</v>
      </c>
      <c r="J64" s="57"/>
    </row>
    <row r="65" spans="2:10" ht="12.75">
      <c r="B65" s="215" t="s">
        <v>83</v>
      </c>
      <c r="C65" s="216"/>
      <c r="D65" s="216"/>
      <c r="E65" s="130">
        <v>0</v>
      </c>
      <c r="F65" s="132"/>
      <c r="G65" s="108"/>
      <c r="H65" s="221">
        <f>$I$34</f>
        <v>114.43939393939394</v>
      </c>
      <c r="I65" s="222">
        <f>SUM(H65*(1-$F$10))</f>
        <v>102.36603787878788</v>
      </c>
      <c r="J65" s="57" t="s">
        <v>56</v>
      </c>
    </row>
    <row r="66" spans="2:10" ht="12.75">
      <c r="B66" s="203" t="s">
        <v>127</v>
      </c>
      <c r="E66" s="130">
        <f>H$20</f>
        <v>1290</v>
      </c>
      <c r="F66" s="132"/>
      <c r="G66" s="108"/>
      <c r="H66" s="130">
        <f>H$21</f>
        <v>860</v>
      </c>
      <c r="I66" s="132"/>
      <c r="J66" s="57"/>
    </row>
    <row r="67" spans="2:10" ht="12.75">
      <c r="B67" s="29" t="s">
        <v>26</v>
      </c>
      <c r="E67" s="130">
        <f>I$29-E66</f>
        <v>0</v>
      </c>
      <c r="F67" s="132"/>
      <c r="G67" s="108"/>
      <c r="H67" s="130">
        <f>I$30-H66</f>
        <v>0</v>
      </c>
      <c r="I67" s="132"/>
      <c r="J67" s="57"/>
    </row>
    <row r="68" spans="2:10" ht="12.75">
      <c r="B68" s="29" t="s">
        <v>14</v>
      </c>
      <c r="E68" s="199">
        <f>E66+E67</f>
        <v>1290</v>
      </c>
      <c r="F68" s="132"/>
      <c r="G68" s="108"/>
      <c r="H68" s="199">
        <f>H66+H67</f>
        <v>860</v>
      </c>
      <c r="I68" s="132"/>
      <c r="J68" s="57"/>
    </row>
    <row r="69" spans="2:10" ht="12.75">
      <c r="B69" s="203" t="s">
        <v>110</v>
      </c>
      <c r="E69" s="130">
        <f>$E$32</f>
        <v>755.3</v>
      </c>
      <c r="F69" s="132"/>
      <c r="G69" s="108"/>
      <c r="H69" s="130">
        <f>$E$32</f>
        <v>755.3</v>
      </c>
      <c r="I69" s="132"/>
      <c r="J69" s="57"/>
    </row>
    <row r="70" spans="2:10" ht="12.75">
      <c r="B70" s="29" t="s">
        <v>60</v>
      </c>
      <c r="E70" s="130">
        <f>MAX((E68-E69),0)</f>
        <v>534.7</v>
      </c>
      <c r="F70" s="132"/>
      <c r="G70" s="108"/>
      <c r="H70" s="130">
        <f>MAX((H68-H69),0)</f>
        <v>104.70000000000005</v>
      </c>
      <c r="I70" s="132"/>
      <c r="J70" s="57"/>
    </row>
    <row r="71" spans="2:10" ht="12.75">
      <c r="B71" s="29" t="s">
        <v>59</v>
      </c>
      <c r="E71" s="200">
        <f>E70*0.4</f>
        <v>213.88000000000002</v>
      </c>
      <c r="F71" s="136"/>
      <c r="G71" s="134"/>
      <c r="H71" s="200">
        <f>H70*0.4</f>
        <v>41.880000000000024</v>
      </c>
      <c r="I71" s="136"/>
      <c r="J71" s="57"/>
    </row>
    <row r="72" spans="2:10" ht="12.75">
      <c r="B72" s="168" t="s">
        <v>24</v>
      </c>
      <c r="C72" s="169"/>
      <c r="D72" s="169"/>
      <c r="E72" s="139">
        <f>IF($E$13&gt;100000,0,IF($E$13&lt;0,0,$E$13*0.55))</f>
        <v>550</v>
      </c>
      <c r="F72" s="142"/>
      <c r="G72" s="140"/>
      <c r="H72" s="139">
        <f>IF($E$10&gt;100000,0,IF($E$10&lt;0,0,$E$10*0.55))</f>
        <v>825.0000000000001</v>
      </c>
      <c r="I72" s="142"/>
      <c r="J72" s="52"/>
    </row>
    <row r="73" spans="2:10" ht="12.75">
      <c r="B73" s="29" t="s">
        <v>82</v>
      </c>
      <c r="E73" s="201">
        <f>-MIN(E72,E71)</f>
        <v>-213.88000000000002</v>
      </c>
      <c r="F73" s="132"/>
      <c r="G73" s="108"/>
      <c r="H73" s="201">
        <f>-MIN(H72,H71)</f>
        <v>-41.880000000000024</v>
      </c>
      <c r="I73" s="132"/>
      <c r="J73" s="57"/>
    </row>
    <row r="74" spans="2:10" ht="12.75">
      <c r="B74" s="29" t="s">
        <v>95</v>
      </c>
      <c r="E74" s="170">
        <f>SUM(E72+E73)</f>
        <v>336.12</v>
      </c>
      <c r="F74" s="171">
        <f>SUM(E74*(1-$F$10))</f>
        <v>300.65934</v>
      </c>
      <c r="G74" s="172"/>
      <c r="H74" s="219">
        <f>SUM(H72+H73)</f>
        <v>783.1200000000001</v>
      </c>
      <c r="I74" s="171">
        <f>SUM(H74*(1-$F$10))</f>
        <v>700.50084</v>
      </c>
      <c r="J74" s="57"/>
    </row>
    <row r="75" spans="2:10" ht="12.75">
      <c r="B75" s="173" t="s">
        <v>94</v>
      </c>
      <c r="C75" s="174"/>
      <c r="D75" s="174"/>
      <c r="E75" s="175">
        <f>E64+E65+E74</f>
        <v>1836.12</v>
      </c>
      <c r="F75" s="176">
        <f>SUM(F64:F74)</f>
        <v>1642.40934</v>
      </c>
      <c r="G75" s="177"/>
      <c r="H75" s="219">
        <f>H64+H65+H74</f>
        <v>1897.559393939394</v>
      </c>
      <c r="I75" s="171">
        <f>SUM(I64:I74)</f>
        <v>1697.3668778787878</v>
      </c>
      <c r="J75" s="178"/>
    </row>
    <row r="76" spans="2:10" ht="12.75">
      <c r="B76" s="29" t="s">
        <v>97</v>
      </c>
      <c r="E76" s="150">
        <f>IF($E$11&gt;100000,0,IF($E$11&lt;0,0,$E$11))</f>
        <v>0</v>
      </c>
      <c r="F76" s="151">
        <f>$I$11</f>
        <v>0</v>
      </c>
      <c r="G76" s="152"/>
      <c r="H76" s="150">
        <f>IF($E$14&gt;100000,0,IF($E$14&lt;0,0,$E$14))</f>
        <v>0</v>
      </c>
      <c r="I76" s="151">
        <f>$I$14</f>
        <v>0</v>
      </c>
      <c r="J76" s="57"/>
    </row>
    <row r="77" spans="2:10" ht="12.75">
      <c r="B77" s="29" t="s">
        <v>96</v>
      </c>
      <c r="E77" s="150">
        <f>IF((E$14*J$14)&gt;100000,0,IF((E$14*J$14)&lt;0,0,(E$14*J$14)))</f>
        <v>0</v>
      </c>
      <c r="F77" s="151">
        <f>IF(E77&lt;0,0,(E77*(1-F$14)))</f>
        <v>0</v>
      </c>
      <c r="G77" s="152"/>
      <c r="H77" s="150">
        <f>IF((E$11*J$11)&gt;100000,0,IF((E$11*J$11)&lt;0,0,(E$11*J$11)))</f>
        <v>0</v>
      </c>
      <c r="I77" s="151">
        <f>IF(H77&lt;0,0,(H77*(1-F$14)))</f>
        <v>0</v>
      </c>
      <c r="J77" s="57"/>
    </row>
    <row r="78" spans="2:10" ht="12.75">
      <c r="B78" s="173" t="s">
        <v>62</v>
      </c>
      <c r="C78" s="174"/>
      <c r="D78" s="174"/>
      <c r="E78" s="179">
        <f>SUM(E64+E74+E76+E77)</f>
        <v>1836.12</v>
      </c>
      <c r="F78" s="180">
        <f>SUM(F75:F77)</f>
        <v>1642.40934</v>
      </c>
      <c r="G78" s="181">
        <f>E78-F78</f>
        <v>193.71065999999996</v>
      </c>
      <c r="H78" s="179">
        <f>SUM(H64+H65+H74+H76+H77)</f>
        <v>1897.559393939394</v>
      </c>
      <c r="I78" s="180">
        <f>SUM(I75:I77)</f>
        <v>1697.3668778787878</v>
      </c>
      <c r="J78" s="182">
        <f>H78-I78</f>
        <v>200.1925160606063</v>
      </c>
    </row>
    <row r="79" spans="2:10" ht="12.75">
      <c r="B79" s="29" t="s">
        <v>100</v>
      </c>
      <c r="E79" s="130">
        <f>E64+E65+E76</f>
        <v>1500</v>
      </c>
      <c r="F79" s="132">
        <f>F64+F65+F76</f>
        <v>1341.75</v>
      </c>
      <c r="G79" s="108"/>
      <c r="H79" s="130">
        <f>H64+H65+H76</f>
        <v>1114.439393939394</v>
      </c>
      <c r="I79" s="132">
        <f>I64+I65+I76</f>
        <v>996.8660378787879</v>
      </c>
      <c r="J79" s="157"/>
    </row>
    <row r="80" spans="2:10" ht="12.75">
      <c r="B80" s="27" t="s">
        <v>101</v>
      </c>
      <c r="C80" s="28"/>
      <c r="D80" s="28"/>
      <c r="E80" s="133">
        <f>E74+E77</f>
        <v>336.12</v>
      </c>
      <c r="F80" s="136">
        <f>F74+F77</f>
        <v>300.65934</v>
      </c>
      <c r="G80" s="134"/>
      <c r="H80" s="133">
        <f>H74+H77</f>
        <v>783.1200000000001</v>
      </c>
      <c r="I80" s="136">
        <f>I74+I77</f>
        <v>700.50084</v>
      </c>
      <c r="J80" s="158"/>
    </row>
    <row r="81" spans="5:9" ht="12.75">
      <c r="E81" s="159"/>
      <c r="F81" s="159"/>
      <c r="G81" s="159"/>
      <c r="H81" s="159"/>
      <c r="I81" s="159"/>
    </row>
    <row r="82" spans="2:11" s="114" customFormat="1" ht="10">
      <c r="B82" s="109" t="s">
        <v>133</v>
      </c>
      <c r="C82" s="109"/>
      <c r="D82" s="109"/>
      <c r="E82" s="110"/>
      <c r="F82" s="110" t="s">
        <v>135</v>
      </c>
      <c r="G82" s="111"/>
      <c r="H82" s="111"/>
      <c r="I82" s="111"/>
      <c r="J82" s="112" t="s">
        <v>115</v>
      </c>
      <c r="K82" s="113"/>
    </row>
    <row r="83" spans="2:11" s="114" customFormat="1" ht="10">
      <c r="B83" s="109"/>
      <c r="C83" s="109"/>
      <c r="D83" s="109"/>
      <c r="E83" s="110"/>
      <c r="F83" s="110"/>
      <c r="G83" s="111"/>
      <c r="H83" s="111"/>
      <c r="I83" s="111"/>
      <c r="J83" s="112"/>
      <c r="K83" s="113"/>
    </row>
    <row r="84" spans="5:9" ht="12.75">
      <c r="E84" s="159"/>
      <c r="F84" s="159"/>
      <c r="G84" s="159"/>
      <c r="H84" s="159"/>
      <c r="I84" s="159"/>
    </row>
    <row r="85" spans="2:10" s="117" customFormat="1" ht="14">
      <c r="B85" s="223" t="s">
        <v>48</v>
      </c>
      <c r="C85" s="223"/>
      <c r="D85" s="223"/>
      <c r="E85" s="223"/>
      <c r="F85" s="223"/>
      <c r="G85" s="223"/>
      <c r="H85" s="223"/>
      <c r="I85" s="223"/>
      <c r="J85" s="224"/>
    </row>
    <row r="86" spans="5:9" ht="12.75">
      <c r="E86" s="159"/>
      <c r="F86" s="159"/>
      <c r="G86" s="159"/>
      <c r="H86" s="159"/>
      <c r="I86" s="159"/>
    </row>
    <row r="87" spans="2:10" ht="12.75">
      <c r="B87" s="137" t="s">
        <v>27</v>
      </c>
      <c r="C87" s="138"/>
      <c r="D87" s="138"/>
      <c r="E87" s="183"/>
      <c r="F87" s="183"/>
      <c r="G87" s="183"/>
      <c r="H87" s="183"/>
      <c r="I87" s="183"/>
      <c r="J87" s="52"/>
    </row>
    <row r="88" spans="2:10" ht="12.75">
      <c r="B88" s="29" t="s">
        <v>19</v>
      </c>
      <c r="E88" s="159"/>
      <c r="F88" s="159"/>
      <c r="G88" s="159"/>
      <c r="H88" s="159"/>
      <c r="I88" s="159"/>
      <c r="J88" s="57"/>
    </row>
    <row r="89" spans="2:10" ht="12.75">
      <c r="B89" s="29" t="s">
        <v>31</v>
      </c>
      <c r="E89" s="159"/>
      <c r="F89" s="159"/>
      <c r="G89" s="159"/>
      <c r="H89" s="159"/>
      <c r="I89" s="159"/>
      <c r="J89" s="57"/>
    </row>
    <row r="90" spans="2:10" ht="12.75">
      <c r="B90" s="29" t="s">
        <v>32</v>
      </c>
      <c r="E90" s="159"/>
      <c r="F90" s="159"/>
      <c r="G90" s="159"/>
      <c r="H90" s="159"/>
      <c r="I90" s="159"/>
      <c r="J90" s="57"/>
    </row>
    <row r="91" spans="2:10" ht="12.75">
      <c r="B91" s="27" t="s">
        <v>33</v>
      </c>
      <c r="C91" s="28"/>
      <c r="D91" s="28"/>
      <c r="E91" s="184"/>
      <c r="F91" s="184"/>
      <c r="G91" s="184"/>
      <c r="H91" s="184"/>
      <c r="I91" s="184"/>
      <c r="J91" s="58"/>
    </row>
    <row r="92" spans="2:10" ht="12.75">
      <c r="B92" s="137" t="s">
        <v>50</v>
      </c>
      <c r="C92" s="138"/>
      <c r="D92" s="138"/>
      <c r="E92" s="185"/>
      <c r="F92" s="186"/>
      <c r="G92" s="186"/>
      <c r="H92" s="186"/>
      <c r="I92" s="186"/>
      <c r="J92" s="52"/>
    </row>
    <row r="93" spans="2:10" ht="12.75">
      <c r="B93" s="29" t="s">
        <v>34</v>
      </c>
      <c r="J93" s="57"/>
    </row>
    <row r="94" spans="2:10" ht="12.75">
      <c r="B94" s="29" t="s">
        <v>35</v>
      </c>
      <c r="J94" s="57"/>
    </row>
    <row r="95" spans="2:10" ht="12.75">
      <c r="B95" s="29" t="s">
        <v>36</v>
      </c>
      <c r="J95" s="57"/>
    </row>
    <row r="96" spans="2:10" ht="12.75">
      <c r="B96" s="29" t="s">
        <v>52</v>
      </c>
      <c r="J96" s="57"/>
    </row>
    <row r="97" spans="2:13" ht="12.75">
      <c r="B97" s="203" t="s">
        <v>136</v>
      </c>
      <c r="J97" s="57"/>
      <c r="M97" s="1">
        <v>2</v>
      </c>
    </row>
    <row r="98" spans="2:10" ht="12.75">
      <c r="B98" s="29" t="s">
        <v>38</v>
      </c>
      <c r="J98" s="57"/>
    </row>
    <row r="99" spans="2:10" ht="12.75">
      <c r="B99" s="27" t="s">
        <v>37</v>
      </c>
      <c r="C99" s="28"/>
      <c r="D99" s="28"/>
      <c r="E99" s="187"/>
      <c r="F99" s="188"/>
      <c r="G99" s="188"/>
      <c r="H99" s="188"/>
      <c r="I99" s="188"/>
      <c r="J99" s="58"/>
    </row>
    <row r="100" spans="2:10" ht="12.75">
      <c r="B100" s="137" t="s">
        <v>39</v>
      </c>
      <c r="C100" s="138"/>
      <c r="D100" s="138"/>
      <c r="E100" s="185"/>
      <c r="F100" s="186"/>
      <c r="G100" s="186"/>
      <c r="H100" s="186"/>
      <c r="I100" s="186"/>
      <c r="J100" s="52"/>
    </row>
    <row r="101" spans="2:10" ht="12.75">
      <c r="B101" s="218" t="s">
        <v>122</v>
      </c>
      <c r="C101" s="189"/>
      <c r="D101" s="189"/>
      <c r="J101" s="57"/>
    </row>
    <row r="102" spans="2:10" ht="12.75">
      <c r="B102" s="29" t="s">
        <v>16</v>
      </c>
      <c r="J102" s="57"/>
    </row>
    <row r="103" spans="2:10" ht="12.75">
      <c r="B103" s="203" t="s">
        <v>139</v>
      </c>
      <c r="J103" s="57"/>
    </row>
    <row r="104" spans="2:10" ht="12.75">
      <c r="B104" s="203" t="s">
        <v>137</v>
      </c>
      <c r="J104" s="57"/>
    </row>
    <row r="105" spans="2:10" ht="12.75">
      <c r="B105" s="203" t="s">
        <v>138</v>
      </c>
      <c r="J105" s="57"/>
    </row>
    <row r="106" spans="2:10" ht="12.75">
      <c r="B106" s="203" t="s">
        <v>140</v>
      </c>
      <c r="J106" s="57"/>
    </row>
    <row r="107" spans="2:10" ht="12.75">
      <c r="B107" s="29" t="s">
        <v>22</v>
      </c>
      <c r="J107" s="57"/>
    </row>
    <row r="108" spans="2:10" ht="12.75">
      <c r="B108" s="29" t="s">
        <v>40</v>
      </c>
      <c r="J108" s="57"/>
    </row>
    <row r="109" spans="2:10" ht="12.75">
      <c r="B109" s="29" t="s">
        <v>41</v>
      </c>
      <c r="J109" s="57"/>
    </row>
    <row r="110" spans="2:10" ht="12.75">
      <c r="B110" s="29" t="s">
        <v>46</v>
      </c>
      <c r="J110" s="57"/>
    </row>
    <row r="111" spans="2:10" ht="12.75">
      <c r="B111" s="27" t="s">
        <v>42</v>
      </c>
      <c r="C111" s="28"/>
      <c r="D111" s="28"/>
      <c r="E111" s="187"/>
      <c r="F111" s="188"/>
      <c r="G111" s="188"/>
      <c r="H111" s="188"/>
      <c r="I111" s="188"/>
      <c r="J111" s="58"/>
    </row>
    <row r="112" spans="2:10" ht="12.75">
      <c r="B112" s="137" t="s">
        <v>43</v>
      </c>
      <c r="C112" s="138"/>
      <c r="D112" s="138"/>
      <c r="E112" s="185"/>
      <c r="F112" s="186"/>
      <c r="G112" s="186"/>
      <c r="H112" s="186"/>
      <c r="I112" s="186"/>
      <c r="J112" s="52"/>
    </row>
    <row r="113" spans="2:10" ht="12.75">
      <c r="B113" s="203" t="s">
        <v>123</v>
      </c>
      <c r="J113" s="57"/>
    </row>
    <row r="114" spans="2:10" ht="12.75">
      <c r="B114" s="203" t="s">
        <v>124</v>
      </c>
      <c r="J114" s="57"/>
    </row>
    <row r="115" spans="2:10" ht="12.75">
      <c r="B115" s="29" t="s">
        <v>29</v>
      </c>
      <c r="J115" s="57"/>
    </row>
    <row r="116" spans="2:10" ht="12.75">
      <c r="B116" s="29" t="s">
        <v>44</v>
      </c>
      <c r="J116" s="57"/>
    </row>
    <row r="117" spans="2:10" ht="12.75">
      <c r="B117" s="29" t="s">
        <v>28</v>
      </c>
      <c r="J117" s="57"/>
    </row>
    <row r="118" spans="2:10" ht="12.75">
      <c r="B118" s="27" t="s">
        <v>45</v>
      </c>
      <c r="C118" s="28"/>
      <c r="D118" s="28"/>
      <c r="E118" s="187"/>
      <c r="F118" s="188"/>
      <c r="G118" s="188"/>
      <c r="H118" s="188"/>
      <c r="I118" s="188"/>
      <c r="J118" s="58"/>
    </row>
    <row r="119" spans="2:10" ht="12.75">
      <c r="B119" s="35" t="s">
        <v>61</v>
      </c>
      <c r="C119" s="36"/>
      <c r="D119" s="36"/>
      <c r="E119" s="190"/>
      <c r="F119" s="191"/>
      <c r="G119" s="191"/>
      <c r="H119" s="191"/>
      <c r="I119" s="191"/>
      <c r="J119" s="192"/>
    </row>
    <row r="121" spans="2:11" s="114" customFormat="1" ht="10">
      <c r="B121" s="109" t="s">
        <v>134</v>
      </c>
      <c r="C121" s="109"/>
      <c r="D121" s="109"/>
      <c r="E121" s="110"/>
      <c r="F121" s="110" t="s">
        <v>135</v>
      </c>
      <c r="G121" s="111"/>
      <c r="H121" s="111"/>
      <c r="I121" s="111"/>
      <c r="J121" s="112" t="s">
        <v>115</v>
      </c>
      <c r="K121" s="113"/>
    </row>
  </sheetData>
  <sheetProtection password="F795" sheet="1" objects="1" scenarios="1" selectLockedCells="1"/>
  <mergeCells count="5">
    <mergeCell ref="B85:J85"/>
    <mergeCell ref="B3:J3"/>
    <mergeCell ref="B43:J43"/>
    <mergeCell ref="H37:I37"/>
    <mergeCell ref="E37:G37"/>
  </mergeCells>
  <printOptions/>
  <pageMargins left="0.7874015748031497" right="0.7874015748031497" top="0.5905511811023623" bottom="0.7874015748031497" header="0.5118110236220472" footer="0.5118110236220472"/>
  <pageSetup fitToHeight="3" horizontalDpi="300" verticalDpi="300" orientation="landscape" paperSize="9" scale="95" r:id="rId4"/>
  <headerFooter alignWithMargins="0">
    <oddHeader>&amp;C
&amp;R
</oddHeader>
  </headerFooter>
  <rowBreaks count="2" manualBreakCount="2">
    <brk id="41" max="16383" man="1"/>
    <brk id="82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MN 2012</cp:lastModifiedBy>
  <cp:lastPrinted>2015-02-26T11:46:36Z</cp:lastPrinted>
  <dcterms:created xsi:type="dcterms:W3CDTF">2003-03-16T17:17:02Z</dcterms:created>
  <dcterms:modified xsi:type="dcterms:W3CDTF">2015-03-02T13:17:00Z</dcterms:modified>
  <cp:category/>
  <cp:version/>
  <cp:contentType/>
  <cp:contentStatus/>
</cp:coreProperties>
</file>